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pe BOULANT\Desktop\Mes documents\"/>
    </mc:Choice>
  </mc:AlternateContent>
  <bookViews>
    <workbookView xWindow="120" yWindow="135" windowWidth="10005" windowHeight="1000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52" i="1" l="1"/>
  <c r="C46" i="1" l="1"/>
  <c r="G51" i="1"/>
  <c r="G46" i="1"/>
  <c r="E44" i="1"/>
  <c r="G43" i="1"/>
  <c r="E38" i="1"/>
  <c r="E39" i="1"/>
  <c r="E40" i="1"/>
  <c r="E41" i="1"/>
  <c r="E42" i="1"/>
  <c r="C43" i="1"/>
  <c r="C51" i="1"/>
  <c r="E49" i="1"/>
  <c r="E50" i="1"/>
  <c r="C48" i="1"/>
  <c r="E45" i="1"/>
  <c r="E37" i="1"/>
  <c r="E47" i="1"/>
  <c r="E48" i="1" s="1"/>
  <c r="D60" i="1"/>
  <c r="D71" i="1"/>
  <c r="D77" i="1"/>
  <c r="D84" i="1"/>
  <c r="D88" i="1"/>
  <c r="D100" i="1"/>
  <c r="D105" i="1"/>
  <c r="D114" i="1"/>
  <c r="D128" i="1"/>
  <c r="D139" i="1"/>
  <c r="D150" i="1"/>
  <c r="D160" i="1"/>
  <c r="F15" i="1"/>
  <c r="F17" i="1"/>
  <c r="F20" i="1"/>
  <c r="F24" i="1"/>
  <c r="F5" i="1"/>
  <c r="F8" i="1" s="1"/>
  <c r="E15" i="1"/>
  <c r="E17" i="1"/>
  <c r="E20" i="1"/>
  <c r="E24" i="1"/>
  <c r="E5" i="1"/>
  <c r="E8" i="1" s="1"/>
  <c r="E46" i="1" l="1"/>
  <c r="C53" i="1"/>
  <c r="G53" i="1"/>
  <c r="D161" i="1"/>
  <c r="E51" i="1"/>
  <c r="E43" i="1"/>
  <c r="E53" i="1" s="1"/>
  <c r="E26" i="1"/>
  <c r="F26" i="1"/>
</calcChain>
</file>

<file path=xl/sharedStrings.xml><?xml version="1.0" encoding="utf-8"?>
<sst xmlns="http://schemas.openxmlformats.org/spreadsheetml/2006/main" count="407" uniqueCount="268">
  <si>
    <t xml:space="preserve">Facturation Drakkar </t>
  </si>
  <si>
    <t>N° pièce</t>
  </si>
  <si>
    <t>Réf</t>
  </si>
  <si>
    <t>Date Pièce</t>
  </si>
  <si>
    <t>Nom Client</t>
  </si>
  <si>
    <t>Total TTC</t>
  </si>
  <si>
    <t>Solde Dû</t>
  </si>
  <si>
    <t>FA0094</t>
  </si>
  <si>
    <t>NEXT GENERATION</t>
  </si>
  <si>
    <t>FA0095</t>
  </si>
  <si>
    <t>ENJI'S</t>
  </si>
  <si>
    <t>FA0101</t>
  </si>
  <si>
    <t>FA0100</t>
  </si>
  <si>
    <t>SOFIDEP</t>
  </si>
  <si>
    <t>Total</t>
  </si>
  <si>
    <t>FA0115</t>
  </si>
  <si>
    <t>D140210</t>
  </si>
  <si>
    <t>Knoxford Limited</t>
  </si>
  <si>
    <t>FA0116</t>
  </si>
  <si>
    <t>D140211</t>
  </si>
  <si>
    <t>BO Andren Norge AS</t>
  </si>
  <si>
    <t>FA0118</t>
  </si>
  <si>
    <t>D140203</t>
  </si>
  <si>
    <t>Atelier B de Bordeaux</t>
  </si>
  <si>
    <t>FA0128</t>
  </si>
  <si>
    <t>D140213</t>
  </si>
  <si>
    <t>Atkinson &amp; Kirby Ltd</t>
  </si>
  <si>
    <t>FA0129</t>
  </si>
  <si>
    <t>D140214</t>
  </si>
  <si>
    <t>Cesar Belhok &amp; Fils</t>
  </si>
  <si>
    <t>FA0130</t>
  </si>
  <si>
    <t>D140215</t>
  </si>
  <si>
    <t>Stroy Komplekt</t>
  </si>
  <si>
    <t xml:space="preserve">Total Fevrier </t>
  </si>
  <si>
    <t>FA0133</t>
  </si>
  <si>
    <t>PO 1089</t>
  </si>
  <si>
    <t>Next Generation  Flooring LLC</t>
  </si>
  <si>
    <t>Total Mars</t>
  </si>
  <si>
    <t>FA0154</t>
  </si>
  <si>
    <t xml:space="preserve">MENDES </t>
  </si>
  <si>
    <t>CARRIERE SUR SEINE</t>
  </si>
  <si>
    <t>FA0151</t>
  </si>
  <si>
    <t>D140404</t>
  </si>
  <si>
    <t>HAFRO</t>
  </si>
  <si>
    <t>Total Avril</t>
  </si>
  <si>
    <t>FA0175</t>
  </si>
  <si>
    <t>AMAZONE</t>
  </si>
  <si>
    <t>KASWELL</t>
  </si>
  <si>
    <t>FA0166</t>
  </si>
  <si>
    <t>BELLE</t>
  </si>
  <si>
    <t>PARQUETERIE</t>
  </si>
  <si>
    <t>FA0167</t>
  </si>
  <si>
    <t>metallisant</t>
  </si>
  <si>
    <t>HAVWOODS</t>
  </si>
  <si>
    <t>Total Mai</t>
  </si>
  <si>
    <t>FA0183</t>
  </si>
  <si>
    <t>TRANSPORT</t>
  </si>
  <si>
    <t>WOODY ROUX</t>
  </si>
  <si>
    <t xml:space="preserve">Total </t>
  </si>
  <si>
    <t>Carnet de Commande Drakkar</t>
  </si>
  <si>
    <t>Société</t>
  </si>
  <si>
    <t>Commandes à venir</t>
  </si>
  <si>
    <t>Pays</t>
  </si>
  <si>
    <t>quantité (M²)</t>
  </si>
  <si>
    <t>prix/M²</t>
  </si>
  <si>
    <t>total TTC</t>
  </si>
  <si>
    <t>Date de la commande</t>
  </si>
  <si>
    <t>% de réussite</t>
  </si>
  <si>
    <t>USA</t>
  </si>
  <si>
    <t>Espagne/Mexique</t>
  </si>
  <si>
    <t>MULET</t>
  </si>
  <si>
    <t>France</t>
  </si>
  <si>
    <t>LIBAN</t>
  </si>
  <si>
    <t>BELHOK&amp;FILS</t>
  </si>
  <si>
    <t>DECEMBRE</t>
  </si>
  <si>
    <t>TOTAL GENERAL</t>
  </si>
  <si>
    <t>CA 1/06/2013 au 31/05/2014 en HT</t>
  </si>
  <si>
    <t>Total HT</t>
  </si>
  <si>
    <t>Ville</t>
  </si>
  <si>
    <t>FA0056</t>
  </si>
  <si>
    <t>LITTLETON</t>
  </si>
  <si>
    <t>Total Juin</t>
  </si>
  <si>
    <t>FA0058</t>
  </si>
  <si>
    <t>M. BOISSON Patrick</t>
  </si>
  <si>
    <t>ST REMY SUR ORNE</t>
  </si>
  <si>
    <t>FA0059</t>
  </si>
  <si>
    <t xml:space="preserve">LA PARQUETERIE </t>
  </si>
  <si>
    <t>PARIS</t>
  </si>
  <si>
    <t>FA0060</t>
  </si>
  <si>
    <t>WALKING ON WOOD</t>
  </si>
  <si>
    <t>LONDON</t>
  </si>
  <si>
    <t>FA0061</t>
  </si>
  <si>
    <t>FA0062</t>
  </si>
  <si>
    <t>FA0063</t>
  </si>
  <si>
    <t>FA0064</t>
  </si>
  <si>
    <t>Mme NAKACHE</t>
  </si>
  <si>
    <t>FA0070</t>
  </si>
  <si>
    <t>NTK EUROPEAB</t>
  </si>
  <si>
    <t>SUEDE</t>
  </si>
  <si>
    <t>FA0067</t>
  </si>
  <si>
    <t>Menuiserie.Générale .Angoumoisine</t>
  </si>
  <si>
    <t>CAEN</t>
  </si>
  <si>
    <t>FA0072</t>
  </si>
  <si>
    <t>IPSAL CR sro</t>
  </si>
  <si>
    <t>PRAHA 4</t>
  </si>
  <si>
    <t>Total Juillet</t>
  </si>
  <si>
    <t>FA0065</t>
  </si>
  <si>
    <t>FA0068</t>
  </si>
  <si>
    <t>JMM MOBILIARIO LBA</t>
  </si>
  <si>
    <t>GRANDA PARADES</t>
  </si>
  <si>
    <t>FA0071</t>
  </si>
  <si>
    <t>LA PARQUETERIE NOUVELLE</t>
  </si>
  <si>
    <t>CHAMBOURCY</t>
  </si>
  <si>
    <t>FA0069</t>
  </si>
  <si>
    <t>FA0076</t>
  </si>
  <si>
    <t>Total Aout</t>
  </si>
  <si>
    <t>FA0075</t>
  </si>
  <si>
    <t xml:space="preserve">DOETINCHEM PARKET </t>
  </si>
  <si>
    <t xml:space="preserve"> BC DOETINCHEM</t>
  </si>
  <si>
    <t>FA0077</t>
  </si>
  <si>
    <t>MATERIAVIVA</t>
  </si>
  <si>
    <t>MEXICO</t>
  </si>
  <si>
    <t>FA0079</t>
  </si>
  <si>
    <t>FA0081</t>
  </si>
  <si>
    <t>FA0080</t>
  </si>
  <si>
    <t>STEINFORT</t>
  </si>
  <si>
    <t>FA0082</t>
  </si>
  <si>
    <t>BARBOTEAU BRUNO</t>
  </si>
  <si>
    <t>GARAT</t>
  </si>
  <si>
    <t>Total Septembre</t>
  </si>
  <si>
    <t>FA0083</t>
  </si>
  <si>
    <t>PAALERUD &amp; KAHLBOM</t>
  </si>
  <si>
    <t>OSLO</t>
  </si>
  <si>
    <t>FA0084</t>
  </si>
  <si>
    <t>IN WOOD</t>
  </si>
  <si>
    <t>SALLANCHES</t>
  </si>
  <si>
    <t>FA0086</t>
  </si>
  <si>
    <t>HAVWOODS LTD</t>
  </si>
  <si>
    <t>CARNFORTH</t>
  </si>
  <si>
    <t>Total Octobre</t>
  </si>
  <si>
    <t>FA0087</t>
  </si>
  <si>
    <t>GANDRA- PARADES</t>
  </si>
  <si>
    <t>FA0092</t>
  </si>
  <si>
    <t>FA0093</t>
  </si>
  <si>
    <t>CHAZELLE</t>
  </si>
  <si>
    <t>FRAMINGHAM</t>
  </si>
  <si>
    <t>LANCON-PROVENCE</t>
  </si>
  <si>
    <t>FA0096</t>
  </si>
  <si>
    <t>FA0097</t>
  </si>
  <si>
    <t>CARRIERES SUR SEINE</t>
  </si>
  <si>
    <t>FA0098</t>
  </si>
  <si>
    <t>FA0099</t>
  </si>
  <si>
    <t>EVA SHOSHANA SCHAKMUNDES</t>
  </si>
  <si>
    <t>MONTBRON</t>
  </si>
  <si>
    <t>Total Novembre</t>
  </si>
  <si>
    <t>FA0112</t>
  </si>
  <si>
    <t>ABC BAC</t>
  </si>
  <si>
    <t>FA0102</t>
  </si>
  <si>
    <t>PEREZ LOIC</t>
  </si>
  <si>
    <t>FA0146</t>
  </si>
  <si>
    <t>FA0105</t>
  </si>
  <si>
    <t>CLIENTS DIVERS</t>
  </si>
  <si>
    <t>Total Decembre</t>
  </si>
  <si>
    <t>FA0104</t>
  </si>
  <si>
    <t>FA0106</t>
  </si>
  <si>
    <t>FA0107</t>
  </si>
  <si>
    <t>FALLETANS</t>
  </si>
  <si>
    <t>FA0108</t>
  </si>
  <si>
    <t>FA0109</t>
  </si>
  <si>
    <t>SCOP LAPORTE</t>
  </si>
  <si>
    <t>SAMADET</t>
  </si>
  <si>
    <t>FA0110</t>
  </si>
  <si>
    <t>Mr CARSTEN Richert</t>
  </si>
  <si>
    <t>SALZHEMMENDORF</t>
  </si>
  <si>
    <t>FA0119</t>
  </si>
  <si>
    <t>CK- WOHNVISION</t>
  </si>
  <si>
    <t>FA0124</t>
  </si>
  <si>
    <t>Total Janvier</t>
  </si>
  <si>
    <t>FA0113</t>
  </si>
  <si>
    <t>FA0114</t>
  </si>
  <si>
    <t>HAUGESUND</t>
  </si>
  <si>
    <t>FA0117</t>
  </si>
  <si>
    <t>NV D' HONDT</t>
  </si>
  <si>
    <t>ZINGEM</t>
  </si>
  <si>
    <t>Bordeaux</t>
  </si>
  <si>
    <t>FA0120</t>
  </si>
  <si>
    <t>FA0121</t>
  </si>
  <si>
    <t>FA0122</t>
  </si>
  <si>
    <t>FA0123</t>
  </si>
  <si>
    <t>FA0127</t>
  </si>
  <si>
    <t>Azul Acocsa SL</t>
  </si>
  <si>
    <t>BARCELONE</t>
  </si>
  <si>
    <t>LANCASHIRE</t>
  </si>
  <si>
    <t>SEF</t>
  </si>
  <si>
    <t>DNEPROPETROVSK</t>
  </si>
  <si>
    <t>Total Fevrier</t>
  </si>
  <si>
    <t>FA0134</t>
  </si>
  <si>
    <t>ZIG - ZAG</t>
  </si>
  <si>
    <t>SAINT VINCENT DE TYROSSE</t>
  </si>
  <si>
    <t>FA0135</t>
  </si>
  <si>
    <t>FA0137</t>
  </si>
  <si>
    <t>LACOMBE &amp; LACOMBE</t>
  </si>
  <si>
    <t>LIOUJAS</t>
  </si>
  <si>
    <t>FA0138</t>
  </si>
  <si>
    <t>MORU-PONTPOINT</t>
  </si>
  <si>
    <t>FA0139</t>
  </si>
  <si>
    <t>FA0140</t>
  </si>
  <si>
    <t>FA0141</t>
  </si>
  <si>
    <t>Entreprise Vernissage Phoceen</t>
  </si>
  <si>
    <t>MARSEILLE</t>
  </si>
  <si>
    <t>FA0142</t>
  </si>
  <si>
    <t>Interspace General Trading LLC</t>
  </si>
  <si>
    <t>DUBAI</t>
  </si>
  <si>
    <t>FA0144</t>
  </si>
  <si>
    <t>FA0147</t>
  </si>
  <si>
    <t>FA0148</t>
  </si>
  <si>
    <t>FA0149</t>
  </si>
  <si>
    <t>SAMJEON CORPORATION</t>
  </si>
  <si>
    <t>SOUTH KOREA</t>
  </si>
  <si>
    <t>FA0150</t>
  </si>
  <si>
    <t>FA0158</t>
  </si>
  <si>
    <t>FA0155</t>
  </si>
  <si>
    <t>FA0156</t>
  </si>
  <si>
    <t>Charpentes GACHER</t>
  </si>
  <si>
    <t>GELLES</t>
  </si>
  <si>
    <t>FA0157</t>
  </si>
  <si>
    <t>SARL EVP</t>
  </si>
  <si>
    <t>FA0161</t>
  </si>
  <si>
    <t>ARCA</t>
  </si>
  <si>
    <t>FA0165</t>
  </si>
  <si>
    <t>FA0180</t>
  </si>
  <si>
    <t>KENT</t>
  </si>
  <si>
    <t>FA0176</t>
  </si>
  <si>
    <t>FA0179</t>
  </si>
  <si>
    <t>BVT Zemin Kaplamalari LTD</t>
  </si>
  <si>
    <t>ISTAMBUL</t>
  </si>
  <si>
    <t>FA0181</t>
  </si>
  <si>
    <t>GAUDARD François</t>
  </si>
  <si>
    <t>FA0182</t>
  </si>
  <si>
    <t>Total Exercice</t>
  </si>
  <si>
    <t>market timbers</t>
  </si>
  <si>
    <t>martinelli</t>
  </si>
  <si>
    <t>OCTOBRE</t>
  </si>
  <si>
    <t>WOOD AVE</t>
  </si>
  <si>
    <t>NOVEMBRE</t>
  </si>
  <si>
    <t>FITZGERALD WOOD PRODUCTS</t>
  </si>
  <si>
    <t>USA (los angeles)</t>
  </si>
  <si>
    <t>USA (caroline du nord et du sud)</t>
  </si>
  <si>
    <t>USA (floride)</t>
  </si>
  <si>
    <t>FOREVERWOOD INC</t>
  </si>
  <si>
    <t>ROBINSON LUMBER</t>
  </si>
  <si>
    <t>CANADA</t>
  </si>
  <si>
    <t>RELATIVE SPACE</t>
  </si>
  <si>
    <t>TOTAL octobre</t>
  </si>
  <si>
    <t>AL AQILI FURNISHING</t>
  </si>
  <si>
    <t>EMIRATS ARABES</t>
  </si>
  <si>
    <t>BULGARIE</t>
  </si>
  <si>
    <t>TOTAL novembre</t>
  </si>
  <si>
    <t>USA( projet HONOLULU)</t>
  </si>
  <si>
    <t>JANVIER</t>
  </si>
  <si>
    <t>TOTAL decembre</t>
  </si>
  <si>
    <t>TOTAL janvier</t>
  </si>
  <si>
    <t>ANGLETERRE</t>
  </si>
  <si>
    <t>ECOSSE</t>
  </si>
  <si>
    <t>MILLERS 1893</t>
  </si>
  <si>
    <t>AOUT</t>
  </si>
  <si>
    <t>chantier du bois péronne</t>
  </si>
  <si>
    <t>SEPT 2015( 6000 1ER metres)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</si>
</sst>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0"/>
      <color indexed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i/>
      <sz val="10"/>
      <color indexed="8"/>
      <name val="Arial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23"/>
      </top>
      <bottom/>
      <diagonal/>
    </border>
    <border>
      <left/>
      <right style="thin">
        <color indexed="8"/>
      </right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44" fontId="0" fillId="0" borderId="0" xfId="2" applyNumberFormat="1" applyFont="1"/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14" fontId="6" fillId="0" borderId="5" xfId="0" applyNumberFormat="1" applyFont="1" applyFill="1" applyBorder="1" applyAlignment="1" applyProtection="1">
      <alignment horizontal="center" vertical="top"/>
    </xf>
    <xf numFmtId="4" fontId="6" fillId="0" borderId="6" xfId="0" applyNumberFormat="1" applyFont="1" applyFill="1" applyBorder="1" applyAlignment="1" applyProtection="1">
      <alignment horizontal="right" vertical="top"/>
    </xf>
    <xf numFmtId="4" fontId="0" fillId="0" borderId="7" xfId="0" applyNumberFormat="1" applyBorder="1"/>
    <xf numFmtId="0" fontId="0" fillId="0" borderId="0" xfId="0" applyFill="1"/>
    <xf numFmtId="0" fontId="0" fillId="0" borderId="0" xfId="0" applyNumberFormat="1" applyFont="1" applyFill="1" applyBorder="1" applyAlignment="1" applyProtection="1"/>
    <xf numFmtId="14" fontId="6" fillId="3" borderId="5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/>
    </xf>
    <xf numFmtId="4" fontId="2" fillId="3" borderId="6" xfId="0" applyNumberFormat="1" applyFont="1" applyFill="1" applyBorder="1" applyAlignment="1" applyProtection="1">
      <alignment horizontal="right" vertical="top"/>
    </xf>
    <xf numFmtId="4" fontId="5" fillId="3" borderId="7" xfId="0" applyNumberFormat="1" applyFont="1" applyFill="1" applyBorder="1"/>
    <xf numFmtId="0" fontId="6" fillId="4" borderId="8" xfId="0" applyNumberFormat="1" applyFont="1" applyFill="1" applyBorder="1" applyAlignment="1" applyProtection="1">
      <alignment vertical="top"/>
    </xf>
    <xf numFmtId="0" fontId="6" fillId="4" borderId="9" xfId="0" applyNumberFormat="1" applyFont="1" applyFill="1" applyBorder="1" applyAlignment="1" applyProtection="1">
      <alignment vertical="top"/>
    </xf>
    <xf numFmtId="14" fontId="6" fillId="4" borderId="9" xfId="0" applyNumberFormat="1" applyFont="1" applyFill="1" applyBorder="1" applyAlignment="1" applyProtection="1">
      <alignment horizontal="center" vertical="top"/>
    </xf>
    <xf numFmtId="0" fontId="6" fillId="4" borderId="9" xfId="0" applyNumberFormat="1" applyFont="1" applyFill="1" applyBorder="1" applyAlignment="1" applyProtection="1">
      <alignment horizontal="center" vertical="top"/>
    </xf>
    <xf numFmtId="2" fontId="6" fillId="4" borderId="9" xfId="0" applyNumberFormat="1" applyFont="1" applyFill="1" applyBorder="1" applyAlignment="1" applyProtection="1">
      <alignment horizontal="right" vertical="top"/>
    </xf>
    <xf numFmtId="2" fontId="6" fillId="4" borderId="10" xfId="0" applyNumberFormat="1" applyFont="1" applyFill="1" applyBorder="1" applyAlignment="1" applyProtection="1">
      <alignment horizontal="right" vertical="top"/>
    </xf>
    <xf numFmtId="0" fontId="6" fillId="5" borderId="8" xfId="0" applyNumberFormat="1" applyFont="1" applyFill="1" applyBorder="1" applyAlignment="1" applyProtection="1">
      <alignment vertical="top"/>
    </xf>
    <xf numFmtId="0" fontId="6" fillId="5" borderId="9" xfId="0" applyNumberFormat="1" applyFont="1" applyFill="1" applyBorder="1" applyAlignment="1" applyProtection="1">
      <alignment vertical="top"/>
    </xf>
    <xf numFmtId="14" fontId="6" fillId="5" borderId="9" xfId="0" applyNumberFormat="1" applyFont="1" applyFill="1" applyBorder="1" applyAlignment="1" applyProtection="1">
      <alignment horizontal="center" vertical="top"/>
    </xf>
    <xf numFmtId="0" fontId="6" fillId="5" borderId="9" xfId="0" applyNumberFormat="1" applyFont="1" applyFill="1" applyBorder="1" applyAlignment="1" applyProtection="1">
      <alignment horizontal="center" vertical="top"/>
    </xf>
    <xf numFmtId="2" fontId="6" fillId="5" borderId="9" xfId="0" applyNumberFormat="1" applyFont="1" applyFill="1" applyBorder="1" applyAlignment="1" applyProtection="1">
      <alignment horizontal="right" vertical="top"/>
    </xf>
    <xf numFmtId="2" fontId="6" fillId="5" borderId="10" xfId="0" applyNumberFormat="1" applyFont="1" applyFill="1" applyBorder="1" applyAlignment="1" applyProtection="1">
      <alignment horizontal="right" vertical="top"/>
    </xf>
    <xf numFmtId="14" fontId="7" fillId="3" borderId="9" xfId="0" applyNumberFormat="1" applyFont="1" applyFill="1" applyBorder="1" applyAlignment="1" applyProtection="1">
      <alignment horizontal="center" vertical="top"/>
    </xf>
    <xf numFmtId="0" fontId="7" fillId="3" borderId="9" xfId="0" applyNumberFormat="1" applyFont="1" applyFill="1" applyBorder="1" applyAlignment="1" applyProtection="1">
      <alignment vertical="top"/>
    </xf>
    <xf numFmtId="2" fontId="2" fillId="3" borderId="9" xfId="0" applyNumberFormat="1" applyFont="1" applyFill="1" applyBorder="1" applyAlignment="1" applyProtection="1">
      <alignment horizontal="right" vertical="top"/>
    </xf>
    <xf numFmtId="2" fontId="2" fillId="3" borderId="10" xfId="0" applyNumberFormat="1" applyFont="1" applyFill="1" applyBorder="1" applyAlignment="1" applyProtection="1">
      <alignment horizontal="right" vertical="top"/>
    </xf>
    <xf numFmtId="0" fontId="7" fillId="5" borderId="8" xfId="0" applyNumberFormat="1" applyFont="1" applyFill="1" applyBorder="1" applyAlignment="1" applyProtection="1">
      <alignment vertical="top"/>
    </xf>
    <xf numFmtId="0" fontId="7" fillId="5" borderId="9" xfId="0" applyNumberFormat="1" applyFont="1" applyFill="1" applyBorder="1" applyAlignment="1" applyProtection="1">
      <alignment vertical="top"/>
    </xf>
    <xf numFmtId="14" fontId="7" fillId="5" borderId="9" xfId="0" applyNumberFormat="1" applyFont="1" applyFill="1" applyBorder="1" applyAlignment="1" applyProtection="1">
      <alignment horizontal="center" vertical="top"/>
    </xf>
    <xf numFmtId="2" fontId="7" fillId="5" borderId="9" xfId="0" applyNumberFormat="1" applyFont="1" applyFill="1" applyBorder="1" applyAlignment="1" applyProtection="1">
      <alignment horizontal="right" vertical="top"/>
    </xf>
    <xf numFmtId="2" fontId="7" fillId="5" borderId="10" xfId="0" applyNumberFormat="1" applyFont="1" applyFill="1" applyBorder="1" applyAlignment="1" applyProtection="1">
      <alignment horizontal="right" vertical="top"/>
    </xf>
    <xf numFmtId="14" fontId="7" fillId="3" borderId="11" xfId="0" applyNumberFormat="1" applyFont="1" applyFill="1" applyBorder="1" applyAlignment="1" applyProtection="1">
      <alignment horizontal="center" vertical="top"/>
    </xf>
    <xf numFmtId="0" fontId="7" fillId="3" borderId="11" xfId="0" applyNumberFormat="1" applyFont="1" applyFill="1" applyBorder="1" applyAlignment="1" applyProtection="1">
      <alignment vertical="top"/>
    </xf>
    <xf numFmtId="2" fontId="2" fillId="3" borderId="11" xfId="0" applyNumberFormat="1" applyFont="1" applyFill="1" applyBorder="1" applyAlignment="1" applyProtection="1">
      <alignment horizontal="right" vertical="top"/>
    </xf>
    <xf numFmtId="2" fontId="2" fillId="3" borderId="12" xfId="0" applyNumberFormat="1" applyFont="1" applyFill="1" applyBorder="1" applyAlignment="1" applyProtection="1">
      <alignment horizontal="right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14" fontId="7" fillId="0" borderId="14" xfId="0" applyNumberFormat="1" applyFont="1" applyFill="1" applyBorder="1" applyAlignment="1" applyProtection="1">
      <alignment horizontal="center" vertical="top"/>
    </xf>
    <xf numFmtId="0" fontId="7" fillId="0" borderId="14" xfId="0" applyNumberFormat="1" applyFont="1" applyFill="1" applyBorder="1" applyAlignment="1" applyProtection="1">
      <alignment horizontal="center" vertical="top"/>
    </xf>
    <xf numFmtId="2" fontId="6" fillId="0" borderId="14" xfId="0" applyNumberFormat="1" applyFont="1" applyFill="1" applyBorder="1" applyAlignment="1" applyProtection="1">
      <alignment horizontal="right" vertical="top"/>
    </xf>
    <xf numFmtId="2" fontId="6" fillId="0" borderId="15" xfId="0" applyNumberFormat="1" applyFont="1" applyFill="1" applyBorder="1" applyAlignment="1" applyProtection="1">
      <alignment horizontal="right" vertical="top"/>
    </xf>
    <xf numFmtId="0" fontId="6" fillId="4" borderId="16" xfId="0" applyNumberFormat="1" applyFont="1" applyFill="1" applyBorder="1" applyAlignment="1" applyProtection="1">
      <alignment vertical="top"/>
    </xf>
    <xf numFmtId="0" fontId="0" fillId="0" borderId="16" xfId="0" applyBorder="1"/>
    <xf numFmtId="14" fontId="6" fillId="4" borderId="16" xfId="0" applyNumberFormat="1" applyFont="1" applyFill="1" applyBorder="1" applyAlignment="1" applyProtection="1">
      <alignment horizontal="center" vertical="top"/>
    </xf>
    <xf numFmtId="2" fontId="6" fillId="4" borderId="16" xfId="0" applyNumberFormat="1" applyFont="1" applyFill="1" applyBorder="1" applyAlignment="1" applyProtection="1">
      <alignment horizontal="center" vertical="top"/>
    </xf>
    <xf numFmtId="2" fontId="6" fillId="4" borderId="16" xfId="0" applyNumberFormat="1" applyFont="1" applyFill="1" applyBorder="1" applyAlignment="1" applyProtection="1">
      <alignment horizontal="right" vertical="top"/>
    </xf>
    <xf numFmtId="14" fontId="7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2" fontId="2" fillId="3" borderId="0" xfId="0" applyNumberFormat="1" applyFont="1" applyFill="1" applyBorder="1" applyAlignment="1" applyProtection="1">
      <alignment horizontal="right" vertical="top"/>
    </xf>
    <xf numFmtId="0" fontId="6" fillId="4" borderId="17" xfId="0" applyNumberFormat="1" applyFont="1" applyFill="1" applyBorder="1" applyAlignment="1" applyProtection="1">
      <alignment vertical="top"/>
    </xf>
    <xf numFmtId="0" fontId="0" fillId="0" borderId="17" xfId="0" applyFill="1" applyBorder="1"/>
    <xf numFmtId="14" fontId="0" fillId="0" borderId="17" xfId="0" applyNumberFormat="1" applyBorder="1"/>
    <xf numFmtId="2" fontId="6" fillId="4" borderId="17" xfId="0" applyNumberFormat="1" applyFont="1" applyFill="1" applyBorder="1" applyAlignment="1" applyProtection="1">
      <alignment horizontal="center" vertical="top"/>
    </xf>
    <xf numFmtId="2" fontId="6" fillId="4" borderId="17" xfId="0" applyNumberFormat="1" applyFont="1" applyFill="1" applyBorder="1" applyAlignment="1" applyProtection="1">
      <alignment horizontal="right" vertical="top"/>
    </xf>
    <xf numFmtId="0" fontId="0" fillId="6" borderId="18" xfId="0" applyFill="1" applyBorder="1"/>
    <xf numFmtId="0" fontId="0" fillId="6" borderId="19" xfId="0" applyFill="1" applyBorder="1"/>
    <xf numFmtId="0" fontId="5" fillId="6" borderId="19" xfId="0" applyFont="1" applyFill="1" applyBorder="1"/>
    <xf numFmtId="2" fontId="5" fillId="6" borderId="19" xfId="0" applyNumberFormat="1" applyFont="1" applyFill="1" applyBorder="1"/>
    <xf numFmtId="2" fontId="5" fillId="6" borderId="20" xfId="0" applyNumberFormat="1" applyFont="1" applyFill="1" applyBorder="1"/>
    <xf numFmtId="0" fontId="2" fillId="2" borderId="22" xfId="0" applyNumberFormat="1" applyFont="1" applyFill="1" applyBorder="1" applyAlignment="1" applyProtection="1">
      <alignment horizontal="center" vertical="top"/>
    </xf>
    <xf numFmtId="0" fontId="2" fillId="2" borderId="26" xfId="0" applyNumberFormat="1" applyFont="1" applyFill="1" applyBorder="1" applyAlignment="1" applyProtection="1">
      <alignment horizontal="center" vertical="top"/>
    </xf>
    <xf numFmtId="44" fontId="2" fillId="2" borderId="26" xfId="2" applyFont="1" applyFill="1" applyBorder="1" applyAlignment="1" applyProtection="1">
      <alignment horizontal="center" vertical="top"/>
    </xf>
    <xf numFmtId="0" fontId="2" fillId="2" borderId="27" xfId="0" applyNumberFormat="1" applyFont="1" applyFill="1" applyBorder="1" applyAlignment="1" applyProtection="1">
      <alignment horizontal="center" vertical="top"/>
    </xf>
    <xf numFmtId="0" fontId="2" fillId="2" borderId="28" xfId="0" applyNumberFormat="1" applyFont="1" applyFill="1" applyBorder="1" applyAlignment="1" applyProtection="1">
      <alignment horizontal="center" vertical="top"/>
    </xf>
    <xf numFmtId="0" fontId="4" fillId="6" borderId="29" xfId="0" applyFont="1" applyFill="1" applyBorder="1" applyAlignment="1">
      <alignment horizontal="center"/>
    </xf>
    <xf numFmtId="44" fontId="4" fillId="6" borderId="30" xfId="2" applyFont="1" applyFill="1" applyBorder="1" applyAlignment="1">
      <alignment horizontal="center"/>
    </xf>
    <xf numFmtId="44" fontId="4" fillId="6" borderId="29" xfId="2" applyFont="1" applyFill="1" applyBorder="1" applyAlignment="1">
      <alignment horizontal="center"/>
    </xf>
    <xf numFmtId="0" fontId="2" fillId="3" borderId="31" xfId="0" applyNumberFormat="1" applyFont="1" applyFill="1" applyBorder="1" applyAlignment="1" applyProtection="1">
      <alignment horizontal="center" vertical="top"/>
    </xf>
    <xf numFmtId="4" fontId="2" fillId="3" borderId="31" xfId="0" applyNumberFormat="1" applyFont="1" applyFill="1" applyBorder="1" applyAlignment="1" applyProtection="1">
      <alignment horizontal="center" vertical="top"/>
    </xf>
    <xf numFmtId="0" fontId="6" fillId="5" borderId="32" xfId="0" applyNumberFormat="1" applyFont="1" applyFill="1" applyBorder="1" applyAlignment="1" applyProtection="1">
      <alignment vertical="top"/>
    </xf>
    <xf numFmtId="14" fontId="6" fillId="5" borderId="32" xfId="0" applyNumberFormat="1" applyFont="1" applyFill="1" applyBorder="1" applyAlignment="1" applyProtection="1">
      <alignment horizontal="center" vertical="top"/>
    </xf>
    <xf numFmtId="4" fontId="6" fillId="5" borderId="32" xfId="0" applyNumberFormat="1" applyFont="1" applyFill="1" applyBorder="1" applyAlignment="1" applyProtection="1">
      <alignment horizontal="right" vertical="top"/>
    </xf>
    <xf numFmtId="0" fontId="6" fillId="6" borderId="32" xfId="0" applyNumberFormat="1" applyFont="1" applyFill="1" applyBorder="1" applyAlignment="1" applyProtection="1">
      <alignment vertical="top"/>
    </xf>
    <xf numFmtId="4" fontId="2" fillId="6" borderId="32" xfId="0" applyNumberFormat="1" applyFont="1" applyFill="1" applyBorder="1" applyAlignment="1" applyProtection="1">
      <alignment horizontal="right" vertical="top"/>
    </xf>
    <xf numFmtId="0" fontId="6" fillId="4" borderId="32" xfId="0" applyNumberFormat="1" applyFont="1" applyFill="1" applyBorder="1" applyAlignment="1" applyProtection="1">
      <alignment vertical="top"/>
    </xf>
    <xf numFmtId="14" fontId="6" fillId="4" borderId="32" xfId="0" applyNumberFormat="1" applyFont="1" applyFill="1" applyBorder="1" applyAlignment="1" applyProtection="1">
      <alignment horizontal="center" vertical="top"/>
    </xf>
    <xf numFmtId="4" fontId="6" fillId="4" borderId="32" xfId="0" applyNumberFormat="1" applyFont="1" applyFill="1" applyBorder="1" applyAlignment="1" applyProtection="1">
      <alignment horizontal="right" vertical="top"/>
    </xf>
    <xf numFmtId="0" fontId="3" fillId="6" borderId="32" xfId="0" applyNumberFormat="1" applyFont="1" applyFill="1" applyBorder="1" applyAlignment="1" applyProtection="1">
      <alignment vertical="top"/>
    </xf>
    <xf numFmtId="4" fontId="3" fillId="6" borderId="32" xfId="0" applyNumberFormat="1" applyFont="1" applyFill="1" applyBorder="1" applyAlignment="1" applyProtection="1">
      <alignment horizontal="right" vertical="top"/>
    </xf>
    <xf numFmtId="0" fontId="8" fillId="6" borderId="32" xfId="0" applyNumberFormat="1" applyFont="1" applyFill="1" applyBorder="1" applyAlignment="1" applyProtection="1">
      <alignment vertical="top"/>
    </xf>
    <xf numFmtId="0" fontId="8" fillId="6" borderId="33" xfId="0" applyNumberFormat="1" applyFont="1" applyFill="1" applyBorder="1" applyAlignment="1" applyProtection="1">
      <alignment vertical="top"/>
    </xf>
    <xf numFmtId="4" fontId="2" fillId="6" borderId="33" xfId="0" applyNumberFormat="1" applyFont="1" applyFill="1" applyBorder="1" applyAlignment="1" applyProtection="1">
      <alignment horizontal="right" vertical="top"/>
    </xf>
    <xf numFmtId="4" fontId="2" fillId="3" borderId="34" xfId="0" applyNumberFormat="1" applyFont="1" applyFill="1" applyBorder="1" applyAlignment="1" applyProtection="1">
      <alignment horizontal="right" vertical="top"/>
    </xf>
    <xf numFmtId="0" fontId="7" fillId="3" borderId="34" xfId="0" applyNumberFormat="1" applyFont="1" applyFill="1" applyBorder="1" applyAlignment="1" applyProtection="1">
      <alignment vertical="top"/>
    </xf>
    <xf numFmtId="0" fontId="0" fillId="0" borderId="24" xfId="0" applyBorder="1"/>
    <xf numFmtId="9" fontId="0" fillId="0" borderId="25" xfId="0" applyNumberFormat="1" applyBorder="1"/>
    <xf numFmtId="0" fontId="0" fillId="8" borderId="35" xfId="0" applyFill="1" applyBorder="1"/>
    <xf numFmtId="0" fontId="0" fillId="8" borderId="36" xfId="0" applyFill="1" applyBorder="1"/>
    <xf numFmtId="0" fontId="0" fillId="8" borderId="36" xfId="0" applyFill="1" applyBorder="1" applyAlignment="1">
      <alignment horizontal="center"/>
    </xf>
    <xf numFmtId="17" fontId="0" fillId="8" borderId="36" xfId="0" applyNumberFormat="1" applyFill="1" applyBorder="1"/>
    <xf numFmtId="0" fontId="2" fillId="8" borderId="17" xfId="0" applyNumberFormat="1" applyFont="1" applyFill="1" applyBorder="1" applyAlignment="1" applyProtection="1">
      <alignment horizontal="center" vertical="top"/>
    </xf>
    <xf numFmtId="44" fontId="2" fillId="8" borderId="17" xfId="2" applyFont="1" applyFill="1" applyBorder="1" applyAlignment="1" applyProtection="1">
      <alignment vertical="top"/>
    </xf>
    <xf numFmtId="0" fontId="7" fillId="8" borderId="17" xfId="0" applyNumberFormat="1" applyFont="1" applyFill="1" applyBorder="1" applyAlignment="1" applyProtection="1">
      <alignment vertical="top"/>
    </xf>
    <xf numFmtId="0" fontId="0" fillId="8" borderId="38" xfId="0" applyFill="1" applyBorder="1"/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17" fontId="0" fillId="8" borderId="17" xfId="0" applyNumberFormat="1" applyFill="1" applyBorder="1"/>
    <xf numFmtId="0" fontId="6" fillId="8" borderId="38" xfId="0" applyNumberFormat="1" applyFont="1" applyFill="1" applyBorder="1" applyAlignment="1" applyProtection="1">
      <alignment horizontal="center" vertical="top"/>
    </xf>
    <xf numFmtId="0" fontId="6" fillId="8" borderId="17" xfId="0" applyNumberFormat="1" applyFont="1" applyFill="1" applyBorder="1" applyAlignment="1" applyProtection="1">
      <alignment horizontal="center" vertical="top"/>
    </xf>
    <xf numFmtId="9" fontId="7" fillId="8" borderId="39" xfId="3" applyFont="1" applyFill="1" applyBorder="1" applyAlignment="1" applyProtection="1">
      <alignment vertical="top"/>
    </xf>
    <xf numFmtId="44" fontId="0" fillId="0" borderId="0" xfId="2" applyNumberFormat="1" applyFont="1"/>
    <xf numFmtId="44" fontId="0" fillId="8" borderId="17" xfId="2" applyFont="1" applyFill="1" applyBorder="1"/>
    <xf numFmtId="9" fontId="0" fillId="8" borderId="39" xfId="3" applyFont="1" applyFill="1" applyBorder="1"/>
    <xf numFmtId="44" fontId="0" fillId="8" borderId="36" xfId="2" applyFont="1" applyFill="1" applyBorder="1"/>
    <xf numFmtId="9" fontId="0" fillId="8" borderId="37" xfId="3" applyFont="1" applyFill="1" applyBorder="1"/>
    <xf numFmtId="0" fontId="0" fillId="10" borderId="21" xfId="0" applyFill="1" applyBorder="1"/>
    <xf numFmtId="0" fontId="0" fillId="10" borderId="16" xfId="0" applyFill="1" applyBorder="1"/>
    <xf numFmtId="0" fontId="0" fillId="10" borderId="16" xfId="0" applyFill="1" applyBorder="1" applyAlignment="1">
      <alignment horizontal="center"/>
    </xf>
    <xf numFmtId="44" fontId="0" fillId="10" borderId="16" xfId="2" applyFont="1" applyFill="1" applyBorder="1"/>
    <xf numFmtId="17" fontId="0" fillId="10" borderId="16" xfId="0" applyNumberFormat="1" applyFill="1" applyBorder="1"/>
    <xf numFmtId="9" fontId="0" fillId="10" borderId="7" xfId="3" applyFont="1" applyFill="1" applyBorder="1"/>
    <xf numFmtId="0" fontId="0" fillId="10" borderId="58" xfId="0" applyFill="1" applyBorder="1"/>
    <xf numFmtId="0" fontId="0" fillId="10" borderId="45" xfId="0" applyFill="1" applyBorder="1"/>
    <xf numFmtId="0" fontId="0" fillId="10" borderId="45" xfId="0" applyFill="1" applyBorder="1" applyAlignment="1">
      <alignment horizontal="center"/>
    </xf>
    <xf numFmtId="44" fontId="0" fillId="10" borderId="45" xfId="2" applyFont="1" applyFill="1" applyBorder="1"/>
    <xf numFmtId="17" fontId="0" fillId="10" borderId="45" xfId="0" applyNumberFormat="1" applyFill="1" applyBorder="1"/>
    <xf numFmtId="9" fontId="0" fillId="10" borderId="47" xfId="3" applyFont="1" applyFill="1" applyBorder="1"/>
    <xf numFmtId="0" fontId="9" fillId="9" borderId="46" xfId="0" applyNumberFormat="1" applyFont="1" applyFill="1" applyBorder="1" applyAlignment="1" applyProtection="1">
      <alignment horizontal="center" vertical="top"/>
    </xf>
    <xf numFmtId="44" fontId="9" fillId="9" borderId="46" xfId="2" applyFont="1" applyFill="1" applyBorder="1" applyAlignment="1" applyProtection="1">
      <alignment vertical="top"/>
    </xf>
    <xf numFmtId="0" fontId="10" fillId="9" borderId="46" xfId="0" applyNumberFormat="1" applyFont="1" applyFill="1" applyBorder="1" applyAlignment="1" applyProtection="1">
      <alignment vertical="top"/>
    </xf>
    <xf numFmtId="9" fontId="10" fillId="9" borderId="48" xfId="3" applyFont="1" applyFill="1" applyBorder="1" applyAlignment="1" applyProtection="1">
      <alignment vertical="top"/>
    </xf>
    <xf numFmtId="0" fontId="11" fillId="0" borderId="0" xfId="0" applyFont="1"/>
    <xf numFmtId="44" fontId="11" fillId="0" borderId="0" xfId="2" applyNumberFormat="1" applyFont="1"/>
    <xf numFmtId="0" fontId="0" fillId="10" borderId="53" xfId="0" applyFill="1" applyBorder="1"/>
    <xf numFmtId="0" fontId="0" fillId="10" borderId="43" xfId="0" applyFill="1" applyBorder="1"/>
    <xf numFmtId="0" fontId="0" fillId="10" borderId="43" xfId="0" applyFill="1" applyBorder="1" applyAlignment="1">
      <alignment horizontal="center"/>
    </xf>
    <xf numFmtId="44" fontId="0" fillId="10" borderId="43" xfId="2" applyFont="1" applyFill="1" applyBorder="1"/>
    <xf numFmtId="17" fontId="0" fillId="10" borderId="43" xfId="0" applyNumberFormat="1" applyFill="1" applyBorder="1"/>
    <xf numFmtId="9" fontId="0" fillId="10" borderId="44" xfId="3" applyFont="1" applyFill="1" applyBorder="1"/>
    <xf numFmtId="0" fontId="6" fillId="8" borderId="40" xfId="0" applyNumberFormat="1" applyFont="1" applyFill="1" applyBorder="1" applyAlignment="1" applyProtection="1">
      <alignment horizontal="center" vertical="top"/>
    </xf>
    <xf numFmtId="0" fontId="6" fillId="8" borderId="41" xfId="0" applyNumberFormat="1" applyFont="1" applyFill="1" applyBorder="1" applyAlignment="1" applyProtection="1">
      <alignment horizontal="center" vertical="top"/>
    </xf>
    <xf numFmtId="0" fontId="2" fillId="8" borderId="41" xfId="0" applyNumberFormat="1" applyFont="1" applyFill="1" applyBorder="1" applyAlignment="1" applyProtection="1">
      <alignment horizontal="center" vertical="top"/>
    </xf>
    <xf numFmtId="44" fontId="2" fillId="8" borderId="41" xfId="2" applyFont="1" applyFill="1" applyBorder="1" applyAlignment="1" applyProtection="1">
      <alignment vertical="top"/>
    </xf>
    <xf numFmtId="0" fontId="7" fillId="8" borderId="41" xfId="0" applyNumberFormat="1" applyFont="1" applyFill="1" applyBorder="1" applyAlignment="1" applyProtection="1">
      <alignment vertical="top"/>
    </xf>
    <xf numFmtId="9" fontId="7" fillId="8" borderId="42" xfId="3" applyFont="1" applyFill="1" applyBorder="1" applyAlignment="1" applyProtection="1">
      <alignment vertical="top"/>
    </xf>
    <xf numFmtId="14" fontId="7" fillId="3" borderId="16" xfId="0" applyNumberFormat="1" applyFont="1" applyFill="1" applyBorder="1" applyAlignment="1" applyProtection="1">
      <alignment horizontal="center" vertical="top"/>
    </xf>
    <xf numFmtId="0" fontId="7" fillId="3" borderId="16" xfId="0" applyNumberFormat="1" applyFont="1" applyFill="1" applyBorder="1" applyAlignment="1" applyProtection="1">
      <alignment horizontal="center" vertical="top"/>
    </xf>
    <xf numFmtId="2" fontId="2" fillId="3" borderId="16" xfId="0" applyNumberFormat="1" applyFont="1" applyFill="1" applyBorder="1" applyAlignment="1" applyProtection="1">
      <alignment horizontal="right" vertical="top"/>
    </xf>
    <xf numFmtId="0" fontId="2" fillId="2" borderId="70" xfId="0" applyNumberFormat="1" applyFont="1" applyFill="1" applyBorder="1" applyAlignment="1" applyProtection="1">
      <alignment horizontal="center" vertical="top"/>
    </xf>
    <xf numFmtId="0" fontId="2" fillId="2" borderId="71" xfId="0" applyNumberFormat="1" applyFont="1" applyFill="1" applyBorder="1" applyAlignment="1" applyProtection="1">
      <alignment horizontal="center" vertical="top"/>
    </xf>
    <xf numFmtId="0" fontId="2" fillId="2" borderId="72" xfId="0" applyNumberFormat="1" applyFont="1" applyFill="1" applyBorder="1" applyAlignment="1" applyProtection="1">
      <alignment horizontal="center" vertical="top"/>
    </xf>
    <xf numFmtId="0" fontId="2" fillId="10" borderId="41" xfId="0" applyNumberFormat="1" applyFont="1" applyFill="1" applyBorder="1" applyAlignment="1" applyProtection="1">
      <alignment horizontal="center" vertical="top"/>
    </xf>
    <xf numFmtId="0" fontId="12" fillId="10" borderId="41" xfId="0" applyFont="1" applyFill="1" applyBorder="1"/>
    <xf numFmtId="44" fontId="6" fillId="10" borderId="41" xfId="1" applyFont="1" applyFill="1" applyBorder="1" applyAlignment="1" applyProtection="1">
      <alignment horizontal="right" vertical="top"/>
    </xf>
    <xf numFmtId="0" fontId="2" fillId="10" borderId="40" xfId="0" applyNumberFormat="1" applyFont="1" applyFill="1" applyBorder="1" applyAlignment="1" applyProtection="1">
      <alignment horizontal="center" vertical="top"/>
    </xf>
    <xf numFmtId="0" fontId="0" fillId="10" borderId="68" xfId="0" applyFill="1" applyBorder="1"/>
    <xf numFmtId="44" fontId="6" fillId="10" borderId="5" xfId="1" applyFont="1" applyFill="1" applyBorder="1" applyAlignment="1" applyProtection="1">
      <alignment horizontal="right" vertical="top"/>
    </xf>
    <xf numFmtId="44" fontId="6" fillId="10" borderId="69" xfId="1" applyFont="1" applyFill="1" applyBorder="1" applyAlignment="1" applyProtection="1">
      <alignment horizontal="right" vertical="top"/>
    </xf>
    <xf numFmtId="0" fontId="2" fillId="3" borderId="63" xfId="0" applyNumberFormat="1" applyFont="1" applyFill="1" applyBorder="1" applyAlignment="1" applyProtection="1">
      <alignment horizontal="center" vertical="top"/>
    </xf>
    <xf numFmtId="0" fontId="2" fillId="3" borderId="64" xfId="0" applyNumberFormat="1" applyFont="1" applyFill="1" applyBorder="1" applyAlignment="1" applyProtection="1">
      <alignment horizontal="center" vertical="top"/>
    </xf>
    <xf numFmtId="0" fontId="2" fillId="3" borderId="65" xfId="0" applyNumberFormat="1" applyFont="1" applyFill="1" applyBorder="1" applyAlignment="1" applyProtection="1">
      <alignment horizontal="center" vertical="top"/>
    </xf>
    <xf numFmtId="0" fontId="3" fillId="6" borderId="61" xfId="0" applyNumberFormat="1" applyFont="1" applyFill="1" applyBorder="1" applyAlignment="1" applyProtection="1">
      <alignment horizontal="center" vertical="top"/>
    </xf>
    <xf numFmtId="0" fontId="3" fillId="6" borderId="62" xfId="0" applyNumberFormat="1" applyFont="1" applyFill="1" applyBorder="1" applyAlignment="1" applyProtection="1">
      <alignment horizontal="center" vertical="top"/>
    </xf>
    <xf numFmtId="0" fontId="2" fillId="6" borderId="61" xfId="0" applyNumberFormat="1" applyFont="1" applyFill="1" applyBorder="1" applyAlignment="1" applyProtection="1">
      <alignment horizontal="center" vertical="top"/>
    </xf>
    <xf numFmtId="0" fontId="2" fillId="6" borderId="62" xfId="0" applyNumberFormat="1" applyFont="1" applyFill="1" applyBorder="1" applyAlignment="1" applyProtection="1">
      <alignment horizontal="center" vertical="top"/>
    </xf>
    <xf numFmtId="0" fontId="2" fillId="6" borderId="66" xfId="0" applyNumberFormat="1" applyFont="1" applyFill="1" applyBorder="1" applyAlignment="1" applyProtection="1">
      <alignment horizontal="center" vertical="top"/>
    </xf>
    <xf numFmtId="0" fontId="2" fillId="6" borderId="67" xfId="0" applyNumberFormat="1" applyFont="1" applyFill="1" applyBorder="1" applyAlignment="1" applyProtection="1">
      <alignment horizontal="center" vertical="top"/>
    </xf>
    <xf numFmtId="0" fontId="5" fillId="8" borderId="49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0" fontId="9" fillId="9" borderId="59" xfId="0" applyNumberFormat="1" applyFont="1" applyFill="1" applyBorder="1" applyAlignment="1" applyProtection="1">
      <alignment horizontal="left" vertical="top"/>
    </xf>
    <xf numFmtId="0" fontId="9" fillId="9" borderId="46" xfId="0" applyNumberFormat="1" applyFont="1" applyFill="1" applyBorder="1" applyAlignment="1" applyProtection="1">
      <alignment horizontal="left" vertical="top"/>
    </xf>
    <xf numFmtId="0" fontId="5" fillId="3" borderId="16" xfId="0" applyFont="1" applyFill="1" applyBorder="1" applyAlignment="1">
      <alignment horizontal="center"/>
    </xf>
    <xf numFmtId="0" fontId="2" fillId="3" borderId="60" xfId="0" applyNumberFormat="1" applyFont="1" applyFill="1" applyBorder="1" applyAlignment="1" applyProtection="1">
      <alignment horizontal="center" vertical="top"/>
    </xf>
    <xf numFmtId="0" fontId="4" fillId="7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2" fillId="3" borderId="54" xfId="0" applyNumberFormat="1" applyFont="1" applyFill="1" applyBorder="1" applyAlignment="1" applyProtection="1">
      <alignment horizontal="center" vertical="top"/>
    </xf>
    <xf numFmtId="0" fontId="2" fillId="3" borderId="55" xfId="0" applyNumberFormat="1" applyFont="1" applyFill="1" applyBorder="1" applyAlignment="1" applyProtection="1">
      <alignment horizontal="center" vertical="top"/>
    </xf>
    <xf numFmtId="0" fontId="2" fillId="3" borderId="56" xfId="0" applyNumberFormat="1" applyFont="1" applyFill="1" applyBorder="1" applyAlignment="1" applyProtection="1">
      <alignment horizontal="center" vertical="top"/>
    </xf>
    <xf numFmtId="0" fontId="2" fillId="3" borderId="57" xfId="0" applyNumberFormat="1" applyFont="1" applyFill="1" applyBorder="1" applyAlignment="1" applyProtection="1">
      <alignment horizontal="center" vertical="top"/>
    </xf>
    <xf numFmtId="0" fontId="4" fillId="7" borderId="22" xfId="0" applyFont="1" applyFill="1" applyBorder="1" applyAlignment="1">
      <alignment horizontal="center" vertical="center"/>
    </xf>
    <xf numFmtId="0" fontId="4" fillId="7" borderId="7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9" fillId="11" borderId="30" xfId="0" applyNumberFormat="1" applyFont="1" applyFill="1" applyBorder="1" applyAlignment="1" applyProtection="1">
      <alignment horizontal="left" vertical="top"/>
    </xf>
    <xf numFmtId="0" fontId="9" fillId="11" borderId="30" xfId="0" applyNumberFormat="1" applyFont="1" applyFill="1" applyBorder="1" applyAlignment="1" applyProtection="1">
      <alignment horizontal="center" vertical="top"/>
    </xf>
    <xf numFmtId="44" fontId="9" fillId="11" borderId="30" xfId="2" applyFont="1" applyFill="1" applyBorder="1" applyAlignment="1" applyProtection="1">
      <alignment vertical="top"/>
    </xf>
    <xf numFmtId="0" fontId="10" fillId="11" borderId="30" xfId="0" applyNumberFormat="1" applyFont="1" applyFill="1" applyBorder="1" applyAlignment="1" applyProtection="1">
      <alignment vertical="top"/>
    </xf>
    <xf numFmtId="9" fontId="10" fillId="11" borderId="25" xfId="3" applyFont="1" applyFill="1" applyBorder="1" applyAlignment="1" applyProtection="1">
      <alignment vertical="top"/>
    </xf>
    <xf numFmtId="0" fontId="4" fillId="6" borderId="18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17" fontId="9" fillId="11" borderId="24" xfId="0" applyNumberFormat="1" applyFont="1" applyFill="1" applyBorder="1" applyAlignment="1" applyProtection="1">
      <alignment horizontal="left" vertical="top"/>
    </xf>
  </cellXfs>
  <cellStyles count="4">
    <cellStyle name="Euro" xfId="1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CE9D8"/>
      <rgbColor rgb="00FAF9F5"/>
      <rgbColor rgb="00F1F1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abSelected="1" topLeftCell="A25" workbookViewId="0">
      <selection activeCell="D50" sqref="D50"/>
    </sheetView>
  </sheetViews>
  <sheetFormatPr baseColWidth="10" defaultColWidth="11.42578125" defaultRowHeight="12.75" x14ac:dyDescent="0.2"/>
  <cols>
    <col min="1" max="1" width="28.42578125" bestFit="1" customWidth="1"/>
    <col min="2" max="2" width="29.85546875" bestFit="1" customWidth="1"/>
    <col min="3" max="3" width="31.28515625" bestFit="1" customWidth="1"/>
    <col min="4" max="4" width="26.42578125" bestFit="1" customWidth="1"/>
    <col min="5" max="5" width="27.7109375" bestFit="1" customWidth="1"/>
    <col min="6" max="6" width="21.28515625" bestFit="1" customWidth="1"/>
    <col min="7" max="7" width="12.85546875" bestFit="1" customWidth="1"/>
    <col min="8" max="8" width="12.5703125" bestFit="1" customWidth="1"/>
    <col min="9" max="9" width="11" bestFit="1" customWidth="1"/>
    <col min="10" max="10" width="28.42578125" bestFit="1" customWidth="1"/>
    <col min="11" max="11" width="17.28515625" customWidth="1"/>
    <col min="12" max="12" width="11.85546875" bestFit="1" customWidth="1"/>
    <col min="15" max="15" width="24.85546875" bestFit="1" customWidth="1"/>
    <col min="16" max="16" width="26" bestFit="1" customWidth="1"/>
    <col min="17" max="17" width="12.5703125" bestFit="1" customWidth="1"/>
    <col min="18" max="18" width="10.28515625" style="1" bestFit="1" customWidth="1"/>
    <col min="19" max="19" width="18" style="1" bestFit="1" customWidth="1"/>
    <col min="20" max="20" width="21.28515625" bestFit="1" customWidth="1"/>
    <col min="21" max="21" width="12.85546875" bestFit="1" customWidth="1"/>
  </cols>
  <sheetData>
    <row r="1" spans="1:19" ht="12.75" customHeight="1" x14ac:dyDescent="0.2">
      <c r="C1" s="171" t="s">
        <v>0</v>
      </c>
      <c r="D1" s="172"/>
    </row>
    <row r="2" spans="1:19" ht="13.5" customHeight="1" thickBot="1" x14ac:dyDescent="0.25">
      <c r="C2" s="173"/>
      <c r="D2" s="174"/>
    </row>
    <row r="3" spans="1:19" ht="13.5" customHeigh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spans="1:19" ht="13.5" customHeight="1" x14ac:dyDescent="0.2">
      <c r="A4" s="5" t="s">
        <v>7</v>
      </c>
      <c r="B4" s="6"/>
      <c r="C4" s="7">
        <v>41598</v>
      </c>
      <c r="D4" s="6" t="s">
        <v>8</v>
      </c>
      <c r="E4" s="8">
        <v>750</v>
      </c>
      <c r="F4" s="9">
        <v>750</v>
      </c>
      <c r="H4" s="10"/>
      <c r="I4" s="10"/>
      <c r="R4" s="11"/>
      <c r="S4" s="11"/>
    </row>
    <row r="5" spans="1:19" ht="13.5" customHeight="1" x14ac:dyDescent="0.2">
      <c r="A5" s="5" t="s">
        <v>9</v>
      </c>
      <c r="B5" s="6"/>
      <c r="C5" s="7">
        <v>41598</v>
      </c>
      <c r="D5" s="6" t="s">
        <v>10</v>
      </c>
      <c r="E5" s="8">
        <f>3356-2000</f>
        <v>1356</v>
      </c>
      <c r="F5" s="9">
        <f>4027.25-2000</f>
        <v>2027.25</v>
      </c>
      <c r="H5" s="10"/>
      <c r="I5" s="10"/>
      <c r="R5" s="11"/>
      <c r="S5" s="11"/>
    </row>
    <row r="6" spans="1:19" ht="13.5" customHeight="1" x14ac:dyDescent="0.2">
      <c r="A6" s="5" t="s">
        <v>11</v>
      </c>
      <c r="B6" s="6"/>
      <c r="C6" s="7">
        <v>41598</v>
      </c>
      <c r="D6" s="6" t="s">
        <v>10</v>
      </c>
      <c r="E6" s="8">
        <v>205</v>
      </c>
      <c r="F6" s="9">
        <v>245.9</v>
      </c>
      <c r="H6" s="10"/>
      <c r="I6" s="10"/>
      <c r="R6" s="11"/>
      <c r="S6" s="11"/>
    </row>
    <row r="7" spans="1:19" ht="13.5" customHeight="1" x14ac:dyDescent="0.2">
      <c r="A7" s="5" t="s">
        <v>12</v>
      </c>
      <c r="B7" s="6"/>
      <c r="C7" s="7">
        <v>41604</v>
      </c>
      <c r="D7" s="6" t="s">
        <v>13</v>
      </c>
      <c r="E7" s="8">
        <v>200.3</v>
      </c>
      <c r="F7" s="9">
        <v>239.56</v>
      </c>
      <c r="H7" s="10"/>
      <c r="I7" s="10"/>
      <c r="R7" s="11"/>
      <c r="S7" s="11"/>
    </row>
    <row r="8" spans="1:19" ht="13.5" customHeight="1" x14ac:dyDescent="0.2">
      <c r="A8" s="175" t="s">
        <v>14</v>
      </c>
      <c r="B8" s="176"/>
      <c r="C8" s="12"/>
      <c r="D8" s="13"/>
      <c r="E8" s="14">
        <f>SUM(E4:E7)</f>
        <v>2511.3000000000002</v>
      </c>
      <c r="F8" s="15">
        <f>SUM(F4:F7)</f>
        <v>3262.71</v>
      </c>
      <c r="H8" s="10"/>
      <c r="I8" s="10"/>
      <c r="R8" s="11"/>
      <c r="S8" s="11"/>
    </row>
    <row r="9" spans="1:19" ht="13.5" customHeight="1" x14ac:dyDescent="0.2">
      <c r="A9" s="16" t="s">
        <v>15</v>
      </c>
      <c r="B9" s="17" t="s">
        <v>16</v>
      </c>
      <c r="C9" s="18">
        <v>41681</v>
      </c>
      <c r="D9" s="19" t="s">
        <v>17</v>
      </c>
      <c r="E9" s="20">
        <v>45</v>
      </c>
      <c r="F9" s="21">
        <v>45</v>
      </c>
    </row>
    <row r="10" spans="1:19" ht="13.5" customHeight="1" x14ac:dyDescent="0.2">
      <c r="A10" s="22" t="s">
        <v>18</v>
      </c>
      <c r="B10" s="23" t="s">
        <v>19</v>
      </c>
      <c r="C10" s="24">
        <v>41681</v>
      </c>
      <c r="D10" s="25" t="s">
        <v>20</v>
      </c>
      <c r="E10" s="26">
        <v>22</v>
      </c>
      <c r="F10" s="27">
        <v>22</v>
      </c>
    </row>
    <row r="11" spans="1:19" ht="13.5" customHeight="1" x14ac:dyDescent="0.2">
      <c r="A11" s="22" t="s">
        <v>21</v>
      </c>
      <c r="B11" s="23" t="s">
        <v>22</v>
      </c>
      <c r="C11" s="24">
        <v>41683</v>
      </c>
      <c r="D11" s="25" t="s">
        <v>23</v>
      </c>
      <c r="E11" s="26">
        <v>299.66000000000003</v>
      </c>
      <c r="F11" s="27">
        <v>299.66000000000003</v>
      </c>
    </row>
    <row r="12" spans="1:19" ht="13.5" customHeight="1" x14ac:dyDescent="0.2">
      <c r="A12" s="22" t="s">
        <v>24</v>
      </c>
      <c r="B12" s="23" t="s">
        <v>25</v>
      </c>
      <c r="C12" s="24">
        <v>41697</v>
      </c>
      <c r="D12" s="25" t="s">
        <v>26</v>
      </c>
      <c r="E12" s="26">
        <v>63</v>
      </c>
      <c r="F12" s="27">
        <v>63</v>
      </c>
    </row>
    <row r="13" spans="1:19" ht="13.5" customHeight="1" x14ac:dyDescent="0.2">
      <c r="A13" s="16" t="s">
        <v>27</v>
      </c>
      <c r="B13" s="17" t="s">
        <v>28</v>
      </c>
      <c r="C13" s="18">
        <v>41697</v>
      </c>
      <c r="D13" s="19" t="s">
        <v>29</v>
      </c>
      <c r="E13" s="20">
        <v>60.2</v>
      </c>
      <c r="F13" s="21">
        <v>60.2</v>
      </c>
    </row>
    <row r="14" spans="1:19" ht="16.5" customHeight="1" x14ac:dyDescent="0.2">
      <c r="A14" s="22" t="s">
        <v>30</v>
      </c>
      <c r="B14" s="23" t="s">
        <v>31</v>
      </c>
      <c r="C14" s="24">
        <v>41697</v>
      </c>
      <c r="D14" s="25" t="s">
        <v>32</v>
      </c>
      <c r="E14" s="26">
        <v>90.2</v>
      </c>
      <c r="F14" s="27">
        <v>90.2</v>
      </c>
    </row>
    <row r="15" spans="1:19" ht="13.5" customHeight="1" x14ac:dyDescent="0.2">
      <c r="A15" s="175" t="s">
        <v>33</v>
      </c>
      <c r="B15" s="176"/>
      <c r="C15" s="28"/>
      <c r="D15" s="29"/>
      <c r="E15" s="30">
        <f>SUM(E9:E14)</f>
        <v>580.06000000000006</v>
      </c>
      <c r="F15" s="31">
        <f>SUM(F9:F14)</f>
        <v>580.06000000000006</v>
      </c>
    </row>
    <row r="16" spans="1:19" ht="27.75" customHeight="1" x14ac:dyDescent="0.2">
      <c r="A16" s="32" t="s">
        <v>34</v>
      </c>
      <c r="B16" s="33" t="s">
        <v>35</v>
      </c>
      <c r="C16" s="34">
        <v>41702</v>
      </c>
      <c r="D16" s="33" t="s">
        <v>36</v>
      </c>
      <c r="E16" s="35">
        <v>35216</v>
      </c>
      <c r="F16" s="36">
        <v>17610</v>
      </c>
    </row>
    <row r="17" spans="1:19" ht="13.5" customHeight="1" thickBot="1" x14ac:dyDescent="0.25">
      <c r="A17" s="177" t="s">
        <v>37</v>
      </c>
      <c r="B17" s="178"/>
      <c r="C17" s="37"/>
      <c r="D17" s="38"/>
      <c r="E17" s="39">
        <f>SUM(E16:E16)</f>
        <v>35216</v>
      </c>
      <c r="F17" s="40">
        <f>SUM(F16:F16)</f>
        <v>17610</v>
      </c>
    </row>
    <row r="18" spans="1:19" ht="13.5" customHeight="1" x14ac:dyDescent="0.2">
      <c r="A18" s="41" t="s">
        <v>38</v>
      </c>
      <c r="B18" s="42" t="s">
        <v>39</v>
      </c>
      <c r="C18" s="43">
        <v>41744</v>
      </c>
      <c r="D18" s="44" t="s">
        <v>40</v>
      </c>
      <c r="E18" s="45">
        <v>15560.4</v>
      </c>
      <c r="F18" s="46">
        <v>15560.4</v>
      </c>
    </row>
    <row r="19" spans="1:19" ht="13.5" customHeight="1" x14ac:dyDescent="0.2">
      <c r="A19" s="41" t="s">
        <v>41</v>
      </c>
      <c r="B19" s="42" t="s">
        <v>42</v>
      </c>
      <c r="C19" s="43">
        <v>41739</v>
      </c>
      <c r="D19" s="44" t="s">
        <v>43</v>
      </c>
      <c r="E19" s="45">
        <v>33</v>
      </c>
      <c r="F19" s="46">
        <v>33</v>
      </c>
    </row>
    <row r="20" spans="1:19" ht="13.5" customHeight="1" x14ac:dyDescent="0.2">
      <c r="A20" s="169" t="s">
        <v>44</v>
      </c>
      <c r="B20" s="169"/>
      <c r="C20" s="141"/>
      <c r="D20" s="142"/>
      <c r="E20" s="143">
        <f>SUM(E18:E19)</f>
        <v>15593.4</v>
      </c>
      <c r="F20" s="143">
        <f>SUM(F18:F19)</f>
        <v>15593.4</v>
      </c>
    </row>
    <row r="21" spans="1:19" ht="13.5" customHeight="1" x14ac:dyDescent="0.2">
      <c r="A21" s="47" t="s">
        <v>45</v>
      </c>
      <c r="B21" s="48" t="s">
        <v>46</v>
      </c>
      <c r="C21" s="49">
        <v>41774</v>
      </c>
      <c r="D21" s="50" t="s">
        <v>47</v>
      </c>
      <c r="E21" s="51">
        <v>71218</v>
      </c>
      <c r="F21" s="51">
        <v>35120</v>
      </c>
    </row>
    <row r="22" spans="1:19" ht="13.5" customHeight="1" x14ac:dyDescent="0.2">
      <c r="A22" s="47" t="s">
        <v>48</v>
      </c>
      <c r="B22" s="48" t="s">
        <v>49</v>
      </c>
      <c r="C22" s="49">
        <v>41771</v>
      </c>
      <c r="D22" s="50" t="s">
        <v>50</v>
      </c>
      <c r="E22" s="51">
        <v>964.8</v>
      </c>
      <c r="F22" s="51">
        <v>964.8</v>
      </c>
    </row>
    <row r="23" spans="1:19" ht="13.5" customHeight="1" x14ac:dyDescent="0.2">
      <c r="A23" s="47" t="s">
        <v>51</v>
      </c>
      <c r="B23" s="48" t="s">
        <v>52</v>
      </c>
      <c r="C23" s="49">
        <v>41766</v>
      </c>
      <c r="D23" s="50" t="s">
        <v>53</v>
      </c>
      <c r="E23" s="51">
        <v>761.1</v>
      </c>
      <c r="F23" s="51">
        <v>761.1</v>
      </c>
    </row>
    <row r="24" spans="1:19" ht="13.5" customHeight="1" x14ac:dyDescent="0.2">
      <c r="A24" s="170" t="s">
        <v>54</v>
      </c>
      <c r="B24" s="170"/>
      <c r="C24" s="52"/>
      <c r="D24" s="53"/>
      <c r="E24" s="54">
        <f>SUM(E21:E23)</f>
        <v>72943.900000000009</v>
      </c>
      <c r="F24" s="54">
        <f>SUM(F21:F23)</f>
        <v>36845.9</v>
      </c>
    </row>
    <row r="25" spans="1:19" ht="13.5" customHeight="1" thickBot="1" x14ac:dyDescent="0.25">
      <c r="A25" s="55" t="s">
        <v>55</v>
      </c>
      <c r="B25" s="56" t="s">
        <v>56</v>
      </c>
      <c r="C25" s="57">
        <v>41792</v>
      </c>
      <c r="D25" s="58" t="s">
        <v>57</v>
      </c>
      <c r="E25" s="59">
        <v>120</v>
      </c>
      <c r="F25" s="59">
        <v>120</v>
      </c>
    </row>
    <row r="26" spans="1:19" ht="13.5" customHeight="1" thickBot="1" x14ac:dyDescent="0.25">
      <c r="A26" s="60"/>
      <c r="B26" s="61"/>
      <c r="C26" s="61"/>
      <c r="D26" s="62" t="s">
        <v>58</v>
      </c>
      <c r="E26" s="63">
        <f>+E15+E17+E20+E24+E8</f>
        <v>126844.66000000002</v>
      </c>
      <c r="F26" s="64">
        <f>+F15+F17+F20+F24+F8</f>
        <v>73892.070000000007</v>
      </c>
    </row>
    <row r="27" spans="1:19" ht="13.5" customHeight="1" thickBot="1" x14ac:dyDescent="0.25"/>
    <row r="28" spans="1:19" ht="16.5" customHeight="1" x14ac:dyDescent="0.2">
      <c r="B28" s="179" t="s">
        <v>59</v>
      </c>
      <c r="C28" s="180"/>
      <c r="D28" s="180"/>
      <c r="E28" s="181"/>
    </row>
    <row r="29" spans="1:19" ht="13.5" customHeight="1" thickBot="1" x14ac:dyDescent="0.25">
      <c r="B29" s="182"/>
      <c r="C29" s="183"/>
      <c r="D29" s="183"/>
      <c r="E29" s="184"/>
    </row>
    <row r="30" spans="1:19" ht="16.5" customHeight="1" thickBot="1" x14ac:dyDescent="0.25">
      <c r="A30" s="144" t="s">
        <v>1</v>
      </c>
      <c r="B30" s="145" t="s">
        <v>3</v>
      </c>
      <c r="C30" s="145" t="s">
        <v>60</v>
      </c>
      <c r="D30" s="145" t="s">
        <v>5</v>
      </c>
      <c r="E30" s="146" t="s">
        <v>6</v>
      </c>
    </row>
    <row r="31" spans="1:19" x14ac:dyDescent="0.2">
      <c r="A31" s="147"/>
      <c r="B31" s="147" t="s">
        <v>242</v>
      </c>
      <c r="C31" s="148" t="s">
        <v>254</v>
      </c>
      <c r="D31" s="149">
        <v>6651.78</v>
      </c>
      <c r="E31" s="149">
        <v>6651.78</v>
      </c>
      <c r="R31" s="106"/>
      <c r="S31" s="106"/>
    </row>
    <row r="32" spans="1:19" x14ac:dyDescent="0.2">
      <c r="A32" s="150"/>
      <c r="B32" s="147" t="s">
        <v>265</v>
      </c>
      <c r="C32" s="151" t="s">
        <v>240</v>
      </c>
      <c r="D32" s="152">
        <v>80000</v>
      </c>
      <c r="E32" s="153">
        <v>56000</v>
      </c>
    </row>
    <row r="33" spans="1:19" ht="13.5" customHeight="1" thickBot="1" x14ac:dyDescent="0.25"/>
    <row r="34" spans="1:19" ht="15.75" customHeight="1" x14ac:dyDescent="0.2">
      <c r="B34" s="179" t="s">
        <v>61</v>
      </c>
      <c r="C34" s="180"/>
      <c r="D34" s="180"/>
      <c r="E34" s="180"/>
      <c r="F34" s="180"/>
      <c r="G34" s="181"/>
    </row>
    <row r="35" spans="1:19" ht="16.5" customHeight="1" thickBot="1" x14ac:dyDescent="0.25">
      <c r="B35" s="182"/>
      <c r="C35" s="183"/>
      <c r="D35" s="183"/>
      <c r="E35" s="183"/>
      <c r="F35" s="183"/>
      <c r="G35" s="184"/>
    </row>
    <row r="36" spans="1:19" ht="13.5" customHeight="1" x14ac:dyDescent="0.2">
      <c r="A36" s="65" t="s">
        <v>62</v>
      </c>
      <c r="B36" s="66" t="s">
        <v>60</v>
      </c>
      <c r="C36" s="66" t="s">
        <v>63</v>
      </c>
      <c r="D36" s="67" t="s">
        <v>64</v>
      </c>
      <c r="E36" s="67" t="s">
        <v>65</v>
      </c>
      <c r="F36" s="68" t="s">
        <v>66</v>
      </c>
      <c r="G36" s="69" t="s">
        <v>67</v>
      </c>
    </row>
    <row r="37" spans="1:19" x14ac:dyDescent="0.2">
      <c r="A37" s="111" t="s">
        <v>246</v>
      </c>
      <c r="B37" s="112" t="s">
        <v>243</v>
      </c>
      <c r="C37" s="113">
        <v>1200</v>
      </c>
      <c r="D37" s="114">
        <v>65</v>
      </c>
      <c r="E37" s="114">
        <f>C37*D37</f>
        <v>78000</v>
      </c>
      <c r="F37" s="115" t="s">
        <v>242</v>
      </c>
      <c r="G37" s="116">
        <v>0.75</v>
      </c>
    </row>
    <row r="38" spans="1:19" x14ac:dyDescent="0.2">
      <c r="A38" s="117" t="s">
        <v>251</v>
      </c>
      <c r="B38" s="118" t="s">
        <v>252</v>
      </c>
      <c r="C38" s="119">
        <v>3500</v>
      </c>
      <c r="D38" s="120">
        <v>65</v>
      </c>
      <c r="E38" s="114">
        <f t="shared" ref="E38:E42" si="0">C38*D38</f>
        <v>227500</v>
      </c>
      <c r="F38" s="121" t="s">
        <v>242</v>
      </c>
      <c r="G38" s="122">
        <v>0.7</v>
      </c>
    </row>
    <row r="39" spans="1:19" x14ac:dyDescent="0.2">
      <c r="A39" s="111" t="s">
        <v>247</v>
      </c>
      <c r="B39" s="112" t="s">
        <v>245</v>
      </c>
      <c r="C39" s="113">
        <v>400</v>
      </c>
      <c r="D39" s="114">
        <v>65</v>
      </c>
      <c r="E39" s="114">
        <f t="shared" si="0"/>
        <v>26000</v>
      </c>
      <c r="F39" s="115" t="s">
        <v>242</v>
      </c>
      <c r="G39" s="116">
        <v>0.75</v>
      </c>
    </row>
    <row r="40" spans="1:19" x14ac:dyDescent="0.2">
      <c r="A40" s="111" t="s">
        <v>248</v>
      </c>
      <c r="B40" s="112" t="s">
        <v>249</v>
      </c>
      <c r="C40" s="113">
        <v>1200</v>
      </c>
      <c r="D40" s="114">
        <v>65</v>
      </c>
      <c r="E40" s="114">
        <f t="shared" si="0"/>
        <v>78000</v>
      </c>
      <c r="F40" s="115" t="s">
        <v>242</v>
      </c>
      <c r="G40" s="116">
        <v>0.5</v>
      </c>
    </row>
    <row r="41" spans="1:19" x14ac:dyDescent="0.2">
      <c r="A41" s="117" t="s">
        <v>263</v>
      </c>
      <c r="B41" s="118" t="s">
        <v>264</v>
      </c>
      <c r="C41" s="119">
        <v>50</v>
      </c>
      <c r="D41" s="120">
        <v>71</v>
      </c>
      <c r="E41" s="114">
        <f t="shared" si="0"/>
        <v>3550</v>
      </c>
      <c r="F41" s="121" t="s">
        <v>242</v>
      </c>
      <c r="G41" s="122">
        <v>0.8</v>
      </c>
      <c r="R41" s="106"/>
      <c r="S41" s="106"/>
    </row>
    <row r="42" spans="1:19" ht="13.5" thickBot="1" x14ac:dyDescent="0.25">
      <c r="A42" s="117" t="s">
        <v>69</v>
      </c>
      <c r="B42" s="118" t="s">
        <v>70</v>
      </c>
      <c r="C42" s="119">
        <v>140</v>
      </c>
      <c r="D42" s="120">
        <v>65</v>
      </c>
      <c r="E42" s="114">
        <f t="shared" si="0"/>
        <v>9100</v>
      </c>
      <c r="F42" s="121" t="s">
        <v>242</v>
      </c>
      <c r="G42" s="122">
        <v>0.8</v>
      </c>
    </row>
    <row r="43" spans="1:19" s="127" customFormat="1" ht="16.5" thickBot="1" x14ac:dyDescent="0.25">
      <c r="A43" s="167" t="s">
        <v>253</v>
      </c>
      <c r="B43" s="168"/>
      <c r="C43" s="123">
        <f>SUM(C37:C42)</f>
        <v>6490</v>
      </c>
      <c r="D43" s="124"/>
      <c r="E43" s="124">
        <f>SUM(E37:E42)</f>
        <v>422150</v>
      </c>
      <c r="F43" s="125"/>
      <c r="G43" s="126">
        <f>+(SUM(G37:G42))/6</f>
        <v>0.71666666666666667</v>
      </c>
      <c r="R43" s="128"/>
      <c r="S43" s="128"/>
    </row>
    <row r="44" spans="1:19" x14ac:dyDescent="0.2">
      <c r="A44" s="92" t="s">
        <v>262</v>
      </c>
      <c r="B44" s="93" t="s">
        <v>53</v>
      </c>
      <c r="C44" s="94">
        <v>534</v>
      </c>
      <c r="D44" s="109">
        <v>65</v>
      </c>
      <c r="E44" s="109">
        <f>+D44*C44</f>
        <v>34710</v>
      </c>
      <c r="F44" s="95" t="s">
        <v>244</v>
      </c>
      <c r="G44" s="110">
        <v>0.6</v>
      </c>
    </row>
    <row r="45" spans="1:19" ht="13.5" thickBot="1" x14ac:dyDescent="0.25">
      <c r="A45" s="99" t="s">
        <v>72</v>
      </c>
      <c r="B45" s="100" t="s">
        <v>73</v>
      </c>
      <c r="C45" s="101">
        <v>250</v>
      </c>
      <c r="D45" s="107">
        <v>65</v>
      </c>
      <c r="E45" s="107">
        <f>C45*D45</f>
        <v>16250</v>
      </c>
      <c r="F45" s="102" t="s">
        <v>244</v>
      </c>
      <c r="G45" s="108">
        <v>0.6</v>
      </c>
    </row>
    <row r="46" spans="1:19" s="127" customFormat="1" ht="16.5" thickBot="1" x14ac:dyDescent="0.25">
      <c r="A46" s="167" t="s">
        <v>257</v>
      </c>
      <c r="B46" s="168"/>
      <c r="C46" s="123">
        <f>+SUM(C44:C45)</f>
        <v>784</v>
      </c>
      <c r="D46" s="124"/>
      <c r="E46" s="124">
        <f>+SUM(E44:E45)</f>
        <v>50960</v>
      </c>
      <c r="F46" s="125"/>
      <c r="G46" s="126">
        <f>+(SUM(G44:G45))/2</f>
        <v>0.6</v>
      </c>
      <c r="R46" s="128"/>
      <c r="S46" s="128"/>
    </row>
    <row r="47" spans="1:19" ht="13.5" thickBot="1" x14ac:dyDescent="0.25">
      <c r="A47" s="129" t="s">
        <v>255</v>
      </c>
      <c r="B47" s="130" t="s">
        <v>254</v>
      </c>
      <c r="C47" s="131">
        <v>75</v>
      </c>
      <c r="D47" s="132">
        <v>99</v>
      </c>
      <c r="E47" s="132">
        <f>C47*D47</f>
        <v>7425</v>
      </c>
      <c r="F47" s="133" t="s">
        <v>74</v>
      </c>
      <c r="G47" s="134">
        <v>0.75</v>
      </c>
    </row>
    <row r="48" spans="1:19" s="127" customFormat="1" ht="16.5" thickBot="1" x14ac:dyDescent="0.25">
      <c r="A48" s="167" t="s">
        <v>260</v>
      </c>
      <c r="B48" s="168"/>
      <c r="C48" s="123">
        <f>+C47</f>
        <v>75</v>
      </c>
      <c r="D48" s="124"/>
      <c r="E48" s="124">
        <f>+E47</f>
        <v>7425</v>
      </c>
      <c r="F48" s="125"/>
      <c r="G48" s="126">
        <v>0.75</v>
      </c>
      <c r="R48" s="128"/>
      <c r="S48" s="128"/>
    </row>
    <row r="49" spans="1:19" ht="13.5" customHeight="1" x14ac:dyDescent="0.2">
      <c r="A49" s="135" t="s">
        <v>258</v>
      </c>
      <c r="B49" s="136" t="s">
        <v>250</v>
      </c>
      <c r="C49" s="137">
        <v>6500</v>
      </c>
      <c r="D49" s="138">
        <v>65</v>
      </c>
      <c r="E49" s="138">
        <f>C49*D49</f>
        <v>422500</v>
      </c>
      <c r="F49" s="139" t="s">
        <v>259</v>
      </c>
      <c r="G49" s="140">
        <v>0.6</v>
      </c>
    </row>
    <row r="50" spans="1:19" ht="13.5" customHeight="1" thickBot="1" x14ac:dyDescent="0.25">
      <c r="A50" s="103" t="s">
        <v>256</v>
      </c>
      <c r="B50" s="104" t="s">
        <v>241</v>
      </c>
      <c r="C50" s="96">
        <v>400</v>
      </c>
      <c r="D50" s="97">
        <v>70</v>
      </c>
      <c r="E50" s="97">
        <f>C50*D50</f>
        <v>28000</v>
      </c>
      <c r="F50" s="98" t="s">
        <v>259</v>
      </c>
      <c r="G50" s="105">
        <v>0.6</v>
      </c>
    </row>
    <row r="51" spans="1:19" s="127" customFormat="1" ht="16.5" thickBot="1" x14ac:dyDescent="0.25">
      <c r="A51" s="167" t="s">
        <v>261</v>
      </c>
      <c r="B51" s="168"/>
      <c r="C51" s="123">
        <f>SUM(C49:C50)</f>
        <v>6900</v>
      </c>
      <c r="D51" s="124"/>
      <c r="E51" s="124">
        <f>+SUM(E49:E50)</f>
        <v>450500</v>
      </c>
      <c r="F51" s="125"/>
      <c r="G51" s="126">
        <f>+(SUM(G49:G50))/2</f>
        <v>0.6</v>
      </c>
      <c r="R51" s="128"/>
      <c r="S51" s="128"/>
    </row>
    <row r="52" spans="1:19" s="127" customFormat="1" ht="16.5" thickBot="1" x14ac:dyDescent="0.25">
      <c r="A52" s="192">
        <v>42248</v>
      </c>
      <c r="B52" s="185" t="s">
        <v>266</v>
      </c>
      <c r="C52" s="186">
        <v>45000</v>
      </c>
      <c r="D52" s="187">
        <v>49.5</v>
      </c>
      <c r="E52" s="187">
        <f>+D52*C52</f>
        <v>2227500</v>
      </c>
      <c r="F52" s="188" t="s">
        <v>267</v>
      </c>
      <c r="G52" s="189">
        <v>0.35</v>
      </c>
      <c r="R52" s="128"/>
      <c r="S52" s="128"/>
    </row>
    <row r="53" spans="1:19" ht="16.5" customHeight="1" thickBot="1" x14ac:dyDescent="0.3">
      <c r="A53" s="190" t="s">
        <v>75</v>
      </c>
      <c r="B53" s="191"/>
      <c r="C53" s="70">
        <f>C43+C46+C48+C51</f>
        <v>14249</v>
      </c>
      <c r="D53" s="71"/>
      <c r="E53" s="72">
        <f>SUM(E43+E46+E48+E51)</f>
        <v>931035</v>
      </c>
      <c r="F53" s="90"/>
      <c r="G53" s="91">
        <f>+(SUM(G43+G46+G48+G51))/4</f>
        <v>0.66666666666666663</v>
      </c>
    </row>
    <row r="55" spans="1:19" ht="13.5" customHeight="1" thickBot="1" x14ac:dyDescent="0.25"/>
    <row r="56" spans="1:19" x14ac:dyDescent="0.2">
      <c r="C56" s="163" t="s">
        <v>76</v>
      </c>
      <c r="D56" s="164"/>
    </row>
    <row r="57" spans="1:19" x14ac:dyDescent="0.2">
      <c r="C57" s="165"/>
      <c r="D57" s="166"/>
    </row>
    <row r="58" spans="1:19" x14ac:dyDescent="0.2">
      <c r="A58" s="73" t="s">
        <v>1</v>
      </c>
      <c r="B58" s="73" t="s">
        <v>3</v>
      </c>
      <c r="C58" s="73" t="s">
        <v>4</v>
      </c>
      <c r="D58" s="74" t="s">
        <v>77</v>
      </c>
      <c r="E58" s="73" t="s">
        <v>78</v>
      </c>
    </row>
    <row r="59" spans="1:19" x14ac:dyDescent="0.2">
      <c r="A59" s="75" t="s">
        <v>79</v>
      </c>
      <c r="B59" s="76">
        <v>41435</v>
      </c>
      <c r="C59" s="75" t="s">
        <v>36</v>
      </c>
      <c r="D59" s="77">
        <v>70895</v>
      </c>
      <c r="E59" s="75" t="s">
        <v>80</v>
      </c>
    </row>
    <row r="60" spans="1:19" x14ac:dyDescent="0.2">
      <c r="A60" s="159" t="s">
        <v>81</v>
      </c>
      <c r="B60" s="160"/>
      <c r="C60" s="78"/>
      <c r="D60" s="79">
        <f>SUM(D59)</f>
        <v>70895</v>
      </c>
      <c r="E60" s="78"/>
    </row>
    <row r="61" spans="1:19" x14ac:dyDescent="0.2">
      <c r="A61" s="75" t="s">
        <v>82</v>
      </c>
      <c r="B61" s="76">
        <v>41456</v>
      </c>
      <c r="C61" s="75" t="s">
        <v>83</v>
      </c>
      <c r="D61" s="77">
        <v>455</v>
      </c>
      <c r="E61" s="75" t="s">
        <v>84</v>
      </c>
    </row>
    <row r="62" spans="1:19" x14ac:dyDescent="0.2">
      <c r="A62" s="80" t="s">
        <v>85</v>
      </c>
      <c r="B62" s="81">
        <v>41481</v>
      </c>
      <c r="C62" s="80" t="s">
        <v>86</v>
      </c>
      <c r="D62" s="82">
        <v>449.25</v>
      </c>
      <c r="E62" s="80" t="s">
        <v>87</v>
      </c>
    </row>
    <row r="63" spans="1:19" x14ac:dyDescent="0.2">
      <c r="A63" s="75" t="s">
        <v>88</v>
      </c>
      <c r="B63" s="76">
        <v>41481</v>
      </c>
      <c r="C63" s="75" t="s">
        <v>89</v>
      </c>
      <c r="D63" s="77">
        <v>182.4</v>
      </c>
      <c r="E63" s="75" t="s">
        <v>90</v>
      </c>
    </row>
    <row r="64" spans="1:19" x14ac:dyDescent="0.2">
      <c r="A64" s="80" t="s">
        <v>91</v>
      </c>
      <c r="B64" s="81">
        <v>41481</v>
      </c>
      <c r="C64" s="80" t="s">
        <v>86</v>
      </c>
      <c r="D64" s="82">
        <v>130</v>
      </c>
      <c r="E64" s="80" t="s">
        <v>87</v>
      </c>
    </row>
    <row r="65" spans="1:5" x14ac:dyDescent="0.2">
      <c r="A65" s="75" t="s">
        <v>92</v>
      </c>
      <c r="B65" s="76">
        <v>41481</v>
      </c>
      <c r="C65" s="75" t="s">
        <v>86</v>
      </c>
      <c r="D65" s="77">
        <v>2108</v>
      </c>
      <c r="E65" s="75" t="s">
        <v>87</v>
      </c>
    </row>
    <row r="66" spans="1:5" x14ac:dyDescent="0.2">
      <c r="A66" s="80" t="s">
        <v>93</v>
      </c>
      <c r="B66" s="81">
        <v>41481</v>
      </c>
      <c r="C66" s="80" t="s">
        <v>86</v>
      </c>
      <c r="D66" s="82">
        <v>2860</v>
      </c>
      <c r="E66" s="80" t="s">
        <v>87</v>
      </c>
    </row>
    <row r="67" spans="1:5" x14ac:dyDescent="0.2">
      <c r="A67" s="75" t="s">
        <v>94</v>
      </c>
      <c r="B67" s="76">
        <v>41481</v>
      </c>
      <c r="C67" s="75" t="s">
        <v>95</v>
      </c>
      <c r="D67" s="77">
        <v>4986</v>
      </c>
      <c r="E67" s="75" t="s">
        <v>87</v>
      </c>
    </row>
    <row r="68" spans="1:5" x14ac:dyDescent="0.2">
      <c r="A68" s="80" t="s">
        <v>96</v>
      </c>
      <c r="B68" s="81">
        <v>41481</v>
      </c>
      <c r="C68" s="80" t="s">
        <v>97</v>
      </c>
      <c r="D68" s="82">
        <v>12740</v>
      </c>
      <c r="E68" s="80" t="s">
        <v>98</v>
      </c>
    </row>
    <row r="69" spans="1:5" x14ac:dyDescent="0.2">
      <c r="A69" s="75" t="s">
        <v>99</v>
      </c>
      <c r="B69" s="76">
        <v>41486</v>
      </c>
      <c r="C69" s="75" t="s">
        <v>100</v>
      </c>
      <c r="D69" s="77">
        <v>28030.94</v>
      </c>
      <c r="E69" s="75" t="s">
        <v>101</v>
      </c>
    </row>
    <row r="70" spans="1:5" x14ac:dyDescent="0.2">
      <c r="A70" s="80" t="s">
        <v>102</v>
      </c>
      <c r="B70" s="81">
        <v>41486</v>
      </c>
      <c r="C70" s="80" t="s">
        <v>103</v>
      </c>
      <c r="D70" s="82">
        <v>469.2</v>
      </c>
      <c r="E70" s="80" t="s">
        <v>104</v>
      </c>
    </row>
    <row r="71" spans="1:5" x14ac:dyDescent="0.2">
      <c r="A71" s="159" t="s">
        <v>105</v>
      </c>
      <c r="B71" s="160"/>
      <c r="C71" s="78"/>
      <c r="D71" s="79">
        <f>SUM(D61:D70)</f>
        <v>52410.789999999994</v>
      </c>
      <c r="E71" s="78"/>
    </row>
    <row r="72" spans="1:5" x14ac:dyDescent="0.2">
      <c r="A72" s="75" t="s">
        <v>106</v>
      </c>
      <c r="B72" s="76">
        <v>41487</v>
      </c>
      <c r="C72" s="75" t="s">
        <v>13</v>
      </c>
      <c r="D72" s="77">
        <v>4217.6000000000004</v>
      </c>
      <c r="E72" s="75" t="s">
        <v>87</v>
      </c>
    </row>
    <row r="73" spans="1:5" x14ac:dyDescent="0.2">
      <c r="A73" s="80" t="s">
        <v>107</v>
      </c>
      <c r="B73" s="81">
        <v>41491</v>
      </c>
      <c r="C73" s="80" t="s">
        <v>108</v>
      </c>
      <c r="D73" s="82">
        <v>88.81</v>
      </c>
      <c r="E73" s="80" t="s">
        <v>109</v>
      </c>
    </row>
    <row r="74" spans="1:5" x14ac:dyDescent="0.2">
      <c r="A74" s="80" t="s">
        <v>110</v>
      </c>
      <c r="B74" s="81">
        <v>41505</v>
      </c>
      <c r="C74" s="80" t="s">
        <v>111</v>
      </c>
      <c r="D74" s="82">
        <v>1379</v>
      </c>
      <c r="E74" s="80" t="s">
        <v>112</v>
      </c>
    </row>
    <row r="75" spans="1:5" x14ac:dyDescent="0.2">
      <c r="A75" s="75" t="s">
        <v>113</v>
      </c>
      <c r="B75" s="76">
        <v>41512</v>
      </c>
      <c r="C75" s="75" t="s">
        <v>86</v>
      </c>
      <c r="D75" s="77">
        <v>484.5</v>
      </c>
      <c r="E75" s="75" t="s">
        <v>87</v>
      </c>
    </row>
    <row r="76" spans="1:5" x14ac:dyDescent="0.2">
      <c r="A76" s="80" t="s">
        <v>114</v>
      </c>
      <c r="B76" s="81">
        <v>41516</v>
      </c>
      <c r="C76" s="80" t="s">
        <v>97</v>
      </c>
      <c r="D76" s="82">
        <v>631.85</v>
      </c>
      <c r="E76" s="80" t="s">
        <v>98</v>
      </c>
    </row>
    <row r="77" spans="1:5" x14ac:dyDescent="0.2">
      <c r="A77" s="159" t="s">
        <v>115</v>
      </c>
      <c r="B77" s="160"/>
      <c r="C77" s="78"/>
      <c r="D77" s="79">
        <f>SUM(D72:D76)</f>
        <v>6801.7600000000011</v>
      </c>
      <c r="E77" s="78"/>
    </row>
    <row r="78" spans="1:5" x14ac:dyDescent="0.2">
      <c r="A78" s="75" t="s">
        <v>116</v>
      </c>
      <c r="B78" s="76">
        <v>41523</v>
      </c>
      <c r="C78" s="75" t="s">
        <v>117</v>
      </c>
      <c r="D78" s="77">
        <v>588.17999999999995</v>
      </c>
      <c r="E78" s="75" t="s">
        <v>118</v>
      </c>
    </row>
    <row r="79" spans="1:5" x14ac:dyDescent="0.2">
      <c r="A79" s="80" t="s">
        <v>119</v>
      </c>
      <c r="B79" s="81">
        <v>41536</v>
      </c>
      <c r="C79" s="80" t="s">
        <v>120</v>
      </c>
      <c r="D79" s="82">
        <v>1290.24</v>
      </c>
      <c r="E79" s="80" t="s">
        <v>121</v>
      </c>
    </row>
    <row r="80" spans="1:5" x14ac:dyDescent="0.2">
      <c r="A80" s="80" t="s">
        <v>122</v>
      </c>
      <c r="B80" s="81">
        <v>41536</v>
      </c>
      <c r="C80" s="80" t="s">
        <v>36</v>
      </c>
      <c r="D80" s="82">
        <v>6147.18</v>
      </c>
      <c r="E80" s="80" t="s">
        <v>68</v>
      </c>
    </row>
    <row r="81" spans="1:5" x14ac:dyDescent="0.2">
      <c r="A81" s="75" t="s">
        <v>123</v>
      </c>
      <c r="B81" s="76">
        <v>41536</v>
      </c>
      <c r="C81" s="75" t="s">
        <v>120</v>
      </c>
      <c r="D81" s="77">
        <v>1290.24</v>
      </c>
      <c r="E81" s="75" t="s">
        <v>121</v>
      </c>
    </row>
    <row r="82" spans="1:5" x14ac:dyDescent="0.2">
      <c r="A82" s="80" t="s">
        <v>124</v>
      </c>
      <c r="B82" s="81">
        <v>41544</v>
      </c>
      <c r="C82" s="80" t="s">
        <v>86</v>
      </c>
      <c r="D82" s="82">
        <v>160.86000000000001</v>
      </c>
      <c r="E82" s="80" t="s">
        <v>125</v>
      </c>
    </row>
    <row r="83" spans="1:5" x14ac:dyDescent="0.2">
      <c r="A83" s="75" t="s">
        <v>126</v>
      </c>
      <c r="B83" s="76">
        <v>41545</v>
      </c>
      <c r="C83" s="75" t="s">
        <v>127</v>
      </c>
      <c r="D83" s="77">
        <v>1316.89</v>
      </c>
      <c r="E83" s="75" t="s">
        <v>128</v>
      </c>
    </row>
    <row r="84" spans="1:5" x14ac:dyDescent="0.2">
      <c r="A84" s="159" t="s">
        <v>129</v>
      </c>
      <c r="B84" s="160"/>
      <c r="C84" s="78"/>
      <c r="D84" s="79">
        <f>SUM(D78:D83)</f>
        <v>10793.59</v>
      </c>
      <c r="E84" s="78"/>
    </row>
    <row r="85" spans="1:5" x14ac:dyDescent="0.2">
      <c r="A85" s="80" t="s">
        <v>130</v>
      </c>
      <c r="B85" s="81">
        <v>41554</v>
      </c>
      <c r="C85" s="80" t="s">
        <v>131</v>
      </c>
      <c r="D85" s="82">
        <v>1894.4</v>
      </c>
      <c r="E85" s="80" t="s">
        <v>132</v>
      </c>
    </row>
    <row r="86" spans="1:5" x14ac:dyDescent="0.2">
      <c r="A86" s="75" t="s">
        <v>133</v>
      </c>
      <c r="B86" s="76">
        <v>41557</v>
      </c>
      <c r="C86" s="75" t="s">
        <v>134</v>
      </c>
      <c r="D86" s="77">
        <v>136.32</v>
      </c>
      <c r="E86" s="75" t="s">
        <v>135</v>
      </c>
    </row>
    <row r="87" spans="1:5" x14ac:dyDescent="0.2">
      <c r="A87" s="75" t="s">
        <v>136</v>
      </c>
      <c r="B87" s="76">
        <v>41564</v>
      </c>
      <c r="C87" s="75" t="s">
        <v>137</v>
      </c>
      <c r="D87" s="77">
        <v>6574.87</v>
      </c>
      <c r="E87" s="75" t="s">
        <v>138</v>
      </c>
    </row>
    <row r="88" spans="1:5" x14ac:dyDescent="0.2">
      <c r="A88" s="159" t="s">
        <v>139</v>
      </c>
      <c r="B88" s="160"/>
      <c r="C88" s="78"/>
      <c r="D88" s="79">
        <f>SUM(D85:D87)</f>
        <v>8605.59</v>
      </c>
      <c r="E88" s="78"/>
    </row>
    <row r="89" spans="1:5" x14ac:dyDescent="0.2">
      <c r="A89" s="80" t="s">
        <v>140</v>
      </c>
      <c r="B89" s="81">
        <v>41582</v>
      </c>
      <c r="C89" s="80" t="s">
        <v>108</v>
      </c>
      <c r="D89" s="82">
        <v>180</v>
      </c>
      <c r="E89" s="80" t="s">
        <v>141</v>
      </c>
    </row>
    <row r="90" spans="1:5" x14ac:dyDescent="0.2">
      <c r="A90" s="75" t="s">
        <v>142</v>
      </c>
      <c r="B90" s="76">
        <v>41586</v>
      </c>
      <c r="C90" s="75" t="s">
        <v>86</v>
      </c>
      <c r="D90" s="77">
        <v>1379</v>
      </c>
      <c r="E90" s="75" t="s">
        <v>87</v>
      </c>
    </row>
    <row r="91" spans="1:5" x14ac:dyDescent="0.2">
      <c r="A91" s="80" t="s">
        <v>143</v>
      </c>
      <c r="B91" s="81">
        <v>41596</v>
      </c>
      <c r="C91" s="80" t="s">
        <v>100</v>
      </c>
      <c r="D91" s="82">
        <v>2250</v>
      </c>
      <c r="E91" s="80" t="s">
        <v>144</v>
      </c>
    </row>
    <row r="92" spans="1:5" x14ac:dyDescent="0.2">
      <c r="A92" s="75" t="s">
        <v>7</v>
      </c>
      <c r="B92" s="76">
        <v>41598</v>
      </c>
      <c r="C92" s="75" t="s">
        <v>36</v>
      </c>
      <c r="D92" s="77">
        <v>819.56</v>
      </c>
      <c r="E92" s="75" t="s">
        <v>145</v>
      </c>
    </row>
    <row r="93" spans="1:5" x14ac:dyDescent="0.2">
      <c r="A93" s="80" t="s">
        <v>9</v>
      </c>
      <c r="B93" s="81">
        <v>41598</v>
      </c>
      <c r="C93" s="80" t="s">
        <v>10</v>
      </c>
      <c r="D93" s="82">
        <v>6304.56</v>
      </c>
      <c r="E93" s="80" t="s">
        <v>146</v>
      </c>
    </row>
    <row r="94" spans="1:5" x14ac:dyDescent="0.2">
      <c r="A94" s="75" t="s">
        <v>11</v>
      </c>
      <c r="B94" s="76">
        <v>41598</v>
      </c>
      <c r="C94" s="75" t="s">
        <v>10</v>
      </c>
      <c r="D94" s="77">
        <v>205.6</v>
      </c>
      <c r="E94" s="75" t="s">
        <v>146</v>
      </c>
    </row>
    <row r="95" spans="1:5" x14ac:dyDescent="0.2">
      <c r="A95" s="80" t="s">
        <v>147</v>
      </c>
      <c r="B95" s="81">
        <v>41599</v>
      </c>
      <c r="C95" s="80" t="s">
        <v>86</v>
      </c>
      <c r="D95" s="82">
        <v>557</v>
      </c>
      <c r="E95" s="80" t="s">
        <v>87</v>
      </c>
    </row>
    <row r="96" spans="1:5" x14ac:dyDescent="0.2">
      <c r="A96" s="75" t="s">
        <v>148</v>
      </c>
      <c r="B96" s="76">
        <v>41599</v>
      </c>
      <c r="C96" s="75" t="s">
        <v>40</v>
      </c>
      <c r="D96" s="77">
        <v>557</v>
      </c>
      <c r="E96" s="75" t="s">
        <v>149</v>
      </c>
    </row>
    <row r="97" spans="1:5" x14ac:dyDescent="0.2">
      <c r="A97" s="80" t="s">
        <v>150</v>
      </c>
      <c r="B97" s="81">
        <v>41599</v>
      </c>
      <c r="C97" s="80" t="s">
        <v>111</v>
      </c>
      <c r="D97" s="82">
        <v>557</v>
      </c>
      <c r="E97" s="80" t="s">
        <v>112</v>
      </c>
    </row>
    <row r="98" spans="1:5" x14ac:dyDescent="0.2">
      <c r="A98" s="75" t="s">
        <v>151</v>
      </c>
      <c r="B98" s="76">
        <v>41600</v>
      </c>
      <c r="C98" s="75" t="s">
        <v>152</v>
      </c>
      <c r="D98" s="77">
        <v>240</v>
      </c>
      <c r="E98" s="75" t="s">
        <v>153</v>
      </c>
    </row>
    <row r="99" spans="1:5" x14ac:dyDescent="0.2">
      <c r="A99" s="80" t="s">
        <v>12</v>
      </c>
      <c r="B99" s="81">
        <v>41604</v>
      </c>
      <c r="C99" s="80" t="s">
        <v>13</v>
      </c>
      <c r="D99" s="82">
        <v>200.3</v>
      </c>
      <c r="E99" s="80" t="s">
        <v>87</v>
      </c>
    </row>
    <row r="100" spans="1:5" x14ac:dyDescent="0.2">
      <c r="A100" s="159" t="s">
        <v>154</v>
      </c>
      <c r="B100" s="160"/>
      <c r="C100" s="78"/>
      <c r="D100" s="79">
        <f>SUM(D89:D99)</f>
        <v>13250.019999999999</v>
      </c>
      <c r="E100" s="78"/>
    </row>
    <row r="101" spans="1:5" x14ac:dyDescent="0.2">
      <c r="A101" s="75" t="s">
        <v>155</v>
      </c>
      <c r="B101" s="76">
        <v>41611</v>
      </c>
      <c r="C101" s="75" t="s">
        <v>156</v>
      </c>
      <c r="D101" s="77">
        <v>301.51</v>
      </c>
      <c r="E101" s="75" t="s">
        <v>153</v>
      </c>
    </row>
    <row r="102" spans="1:5" x14ac:dyDescent="0.2">
      <c r="A102" s="80" t="s">
        <v>157</v>
      </c>
      <c r="B102" s="81">
        <v>41617</v>
      </c>
      <c r="C102" s="80" t="s">
        <v>158</v>
      </c>
      <c r="D102" s="82">
        <v>945</v>
      </c>
      <c r="E102" s="80" t="s">
        <v>71</v>
      </c>
    </row>
    <row r="103" spans="1:5" x14ac:dyDescent="0.2">
      <c r="A103" s="80" t="s">
        <v>159</v>
      </c>
      <c r="B103" s="81">
        <v>41618</v>
      </c>
      <c r="C103" s="80" t="s">
        <v>156</v>
      </c>
      <c r="D103" s="82">
        <v>540</v>
      </c>
      <c r="E103" s="80" t="s">
        <v>153</v>
      </c>
    </row>
    <row r="104" spans="1:5" x14ac:dyDescent="0.2">
      <c r="A104" s="75" t="s">
        <v>160</v>
      </c>
      <c r="B104" s="76">
        <v>41639</v>
      </c>
      <c r="C104" s="75" t="s">
        <v>161</v>
      </c>
      <c r="D104" s="77">
        <v>15403.33</v>
      </c>
      <c r="E104" s="75" t="s">
        <v>153</v>
      </c>
    </row>
    <row r="105" spans="1:5" x14ac:dyDescent="0.2">
      <c r="A105" s="157" t="s">
        <v>162</v>
      </c>
      <c r="B105" s="158"/>
      <c r="C105" s="83"/>
      <c r="D105" s="84">
        <f>SUM(D101:D104)</f>
        <v>17189.84</v>
      </c>
      <c r="E105" s="83"/>
    </row>
    <row r="106" spans="1:5" x14ac:dyDescent="0.2">
      <c r="A106" s="80" t="s">
        <v>163</v>
      </c>
      <c r="B106" s="81">
        <v>41659</v>
      </c>
      <c r="C106" s="80" t="s">
        <v>86</v>
      </c>
      <c r="D106" s="82">
        <v>1390</v>
      </c>
      <c r="E106" s="80" t="s">
        <v>87</v>
      </c>
    </row>
    <row r="107" spans="1:5" x14ac:dyDescent="0.2">
      <c r="A107" s="75" t="s">
        <v>164</v>
      </c>
      <c r="B107" s="76">
        <v>41660</v>
      </c>
      <c r="C107" s="75" t="s">
        <v>161</v>
      </c>
      <c r="D107" s="77">
        <v>6185</v>
      </c>
      <c r="E107" s="75" t="s">
        <v>153</v>
      </c>
    </row>
    <row r="108" spans="1:5" x14ac:dyDescent="0.2">
      <c r="A108" s="80" t="s">
        <v>165</v>
      </c>
      <c r="B108" s="81">
        <v>41660</v>
      </c>
      <c r="C108" s="80" t="s">
        <v>40</v>
      </c>
      <c r="D108" s="82">
        <v>258</v>
      </c>
      <c r="E108" s="80" t="s">
        <v>166</v>
      </c>
    </row>
    <row r="109" spans="1:5" x14ac:dyDescent="0.2">
      <c r="A109" s="75" t="s">
        <v>167</v>
      </c>
      <c r="B109" s="76">
        <v>41661</v>
      </c>
      <c r="C109" s="75" t="s">
        <v>161</v>
      </c>
      <c r="D109" s="77">
        <v>12160</v>
      </c>
      <c r="E109" s="75" t="s">
        <v>153</v>
      </c>
    </row>
    <row r="110" spans="1:5" x14ac:dyDescent="0.2">
      <c r="A110" s="80" t="s">
        <v>168</v>
      </c>
      <c r="B110" s="81">
        <v>41670</v>
      </c>
      <c r="C110" s="80" t="s">
        <v>169</v>
      </c>
      <c r="D110" s="82">
        <v>1354.08</v>
      </c>
      <c r="E110" s="80" t="s">
        <v>170</v>
      </c>
    </row>
    <row r="111" spans="1:5" x14ac:dyDescent="0.2">
      <c r="A111" s="75" t="s">
        <v>171</v>
      </c>
      <c r="B111" s="76">
        <v>41670</v>
      </c>
      <c r="C111" s="75" t="s">
        <v>172</v>
      </c>
      <c r="D111" s="77">
        <v>614.20000000000005</v>
      </c>
      <c r="E111" s="75" t="s">
        <v>173</v>
      </c>
    </row>
    <row r="112" spans="1:5" x14ac:dyDescent="0.2">
      <c r="A112" s="80" t="s">
        <v>174</v>
      </c>
      <c r="B112" s="81">
        <v>41670</v>
      </c>
      <c r="C112" s="80" t="s">
        <v>175</v>
      </c>
      <c r="D112" s="82">
        <v>614.20000000000005</v>
      </c>
      <c r="E112" s="80" t="s">
        <v>173</v>
      </c>
    </row>
    <row r="113" spans="1:5" x14ac:dyDescent="0.2">
      <c r="A113" s="75" t="s">
        <v>176</v>
      </c>
      <c r="B113" s="76">
        <v>41670</v>
      </c>
      <c r="C113" s="75" t="s">
        <v>169</v>
      </c>
      <c r="D113" s="77">
        <v>1354.08</v>
      </c>
      <c r="E113" s="75" t="s">
        <v>170</v>
      </c>
    </row>
    <row r="114" spans="1:5" x14ac:dyDescent="0.2">
      <c r="A114" s="159" t="s">
        <v>177</v>
      </c>
      <c r="B114" s="160"/>
      <c r="C114" s="85"/>
      <c r="D114" s="79">
        <f>SUM(D106:D113)</f>
        <v>23929.560000000005</v>
      </c>
      <c r="E114" s="85"/>
    </row>
    <row r="115" spans="1:5" x14ac:dyDescent="0.2">
      <c r="A115" s="80" t="s">
        <v>178</v>
      </c>
      <c r="B115" s="81">
        <v>41676</v>
      </c>
      <c r="C115" s="80" t="s">
        <v>156</v>
      </c>
      <c r="D115" s="82">
        <v>1927</v>
      </c>
      <c r="E115" s="80" t="s">
        <v>153</v>
      </c>
    </row>
    <row r="116" spans="1:5" x14ac:dyDescent="0.2">
      <c r="A116" s="75" t="s">
        <v>179</v>
      </c>
      <c r="B116" s="76">
        <v>41676</v>
      </c>
      <c r="C116" s="75" t="s">
        <v>156</v>
      </c>
      <c r="D116" s="77">
        <v>245</v>
      </c>
      <c r="E116" s="75" t="s">
        <v>153</v>
      </c>
    </row>
    <row r="117" spans="1:5" x14ac:dyDescent="0.2">
      <c r="A117" s="80" t="s">
        <v>18</v>
      </c>
      <c r="B117" s="81">
        <v>41681</v>
      </c>
      <c r="C117" s="80" t="s">
        <v>20</v>
      </c>
      <c r="D117" s="82">
        <v>22</v>
      </c>
      <c r="E117" s="80" t="s">
        <v>180</v>
      </c>
    </row>
    <row r="118" spans="1:5" x14ac:dyDescent="0.2">
      <c r="A118" s="75" t="s">
        <v>181</v>
      </c>
      <c r="B118" s="76">
        <v>41683</v>
      </c>
      <c r="C118" s="75" t="s">
        <v>182</v>
      </c>
      <c r="D118" s="77">
        <v>831.6</v>
      </c>
      <c r="E118" s="75" t="s">
        <v>183</v>
      </c>
    </row>
    <row r="119" spans="1:5" x14ac:dyDescent="0.2">
      <c r="A119" s="80" t="s">
        <v>21</v>
      </c>
      <c r="B119" s="81">
        <v>41683</v>
      </c>
      <c r="C119" s="80" t="s">
        <v>23</v>
      </c>
      <c r="D119" s="82">
        <v>249.72</v>
      </c>
      <c r="E119" s="80" t="s">
        <v>184</v>
      </c>
    </row>
    <row r="120" spans="1:5" x14ac:dyDescent="0.2">
      <c r="A120" s="80" t="s">
        <v>185</v>
      </c>
      <c r="B120" s="81">
        <v>41688</v>
      </c>
      <c r="C120" s="80" t="s">
        <v>86</v>
      </c>
      <c r="D120" s="82">
        <v>675</v>
      </c>
      <c r="E120" s="80" t="s">
        <v>87</v>
      </c>
    </row>
    <row r="121" spans="1:5" x14ac:dyDescent="0.2">
      <c r="A121" s="75" t="s">
        <v>186</v>
      </c>
      <c r="B121" s="76">
        <v>41688</v>
      </c>
      <c r="C121" s="75" t="s">
        <v>86</v>
      </c>
      <c r="D121" s="77">
        <v>1143.3</v>
      </c>
      <c r="E121" s="75" t="s">
        <v>87</v>
      </c>
    </row>
    <row r="122" spans="1:5" x14ac:dyDescent="0.2">
      <c r="A122" s="80" t="s">
        <v>187</v>
      </c>
      <c r="B122" s="81">
        <v>41688</v>
      </c>
      <c r="C122" s="80" t="s">
        <v>86</v>
      </c>
      <c r="D122" s="82">
        <v>2489</v>
      </c>
      <c r="E122" s="80" t="s">
        <v>87</v>
      </c>
    </row>
    <row r="123" spans="1:5" x14ac:dyDescent="0.2">
      <c r="A123" s="75" t="s">
        <v>188</v>
      </c>
      <c r="B123" s="76">
        <v>41690</v>
      </c>
      <c r="C123" s="75" t="s">
        <v>86</v>
      </c>
      <c r="D123" s="77">
        <v>1388.7</v>
      </c>
      <c r="E123" s="75" t="s">
        <v>87</v>
      </c>
    </row>
    <row r="124" spans="1:5" x14ac:dyDescent="0.2">
      <c r="A124" s="80" t="s">
        <v>189</v>
      </c>
      <c r="B124" s="81">
        <v>41696</v>
      </c>
      <c r="C124" s="80" t="s">
        <v>190</v>
      </c>
      <c r="D124" s="82">
        <v>984.73</v>
      </c>
      <c r="E124" s="80" t="s">
        <v>191</v>
      </c>
    </row>
    <row r="125" spans="1:5" x14ac:dyDescent="0.2">
      <c r="A125" s="75" t="s">
        <v>24</v>
      </c>
      <c r="B125" s="76">
        <v>41697</v>
      </c>
      <c r="C125" s="75" t="s">
        <v>26</v>
      </c>
      <c r="D125" s="77">
        <v>63</v>
      </c>
      <c r="E125" s="75" t="s">
        <v>192</v>
      </c>
    </row>
    <row r="126" spans="1:5" x14ac:dyDescent="0.2">
      <c r="A126" s="80" t="s">
        <v>27</v>
      </c>
      <c r="B126" s="81">
        <v>41697</v>
      </c>
      <c r="C126" s="80" t="s">
        <v>29</v>
      </c>
      <c r="D126" s="82">
        <v>60.2</v>
      </c>
      <c r="E126" s="80" t="s">
        <v>193</v>
      </c>
    </row>
    <row r="127" spans="1:5" x14ac:dyDescent="0.2">
      <c r="A127" s="75" t="s">
        <v>30</v>
      </c>
      <c r="B127" s="76">
        <v>41697</v>
      </c>
      <c r="C127" s="75" t="s">
        <v>32</v>
      </c>
      <c r="D127" s="77">
        <v>90.2</v>
      </c>
      <c r="E127" s="75" t="s">
        <v>194</v>
      </c>
    </row>
    <row r="128" spans="1:5" x14ac:dyDescent="0.2">
      <c r="A128" s="157" t="s">
        <v>195</v>
      </c>
      <c r="B128" s="158"/>
      <c r="C128" s="83"/>
      <c r="D128" s="84">
        <f>SUM(D115:D127)</f>
        <v>10169.450000000001</v>
      </c>
      <c r="E128" s="83"/>
    </row>
    <row r="129" spans="1:5" x14ac:dyDescent="0.2">
      <c r="A129" s="80" t="s">
        <v>34</v>
      </c>
      <c r="B129" s="81">
        <v>41702</v>
      </c>
      <c r="C129" s="80" t="s">
        <v>36</v>
      </c>
      <c r="D129" s="82">
        <v>35705</v>
      </c>
      <c r="E129" s="80" t="s">
        <v>145</v>
      </c>
    </row>
    <row r="130" spans="1:5" x14ac:dyDescent="0.2">
      <c r="A130" s="75" t="s">
        <v>196</v>
      </c>
      <c r="B130" s="76">
        <v>41704</v>
      </c>
      <c r="C130" s="75" t="s">
        <v>197</v>
      </c>
      <c r="D130" s="77">
        <v>3940.14</v>
      </c>
      <c r="E130" s="75" t="s">
        <v>198</v>
      </c>
    </row>
    <row r="131" spans="1:5" x14ac:dyDescent="0.2">
      <c r="A131" s="80" t="s">
        <v>199</v>
      </c>
      <c r="B131" s="81">
        <v>41709</v>
      </c>
      <c r="C131" s="80" t="s">
        <v>86</v>
      </c>
      <c r="D131" s="82">
        <v>4277.7</v>
      </c>
      <c r="E131" s="80" t="s">
        <v>87</v>
      </c>
    </row>
    <row r="132" spans="1:5" x14ac:dyDescent="0.2">
      <c r="A132" s="80" t="s">
        <v>200</v>
      </c>
      <c r="B132" s="81">
        <v>41712</v>
      </c>
      <c r="C132" s="80" t="s">
        <v>201</v>
      </c>
      <c r="D132" s="82">
        <v>243.75</v>
      </c>
      <c r="E132" s="80" t="s">
        <v>202</v>
      </c>
    </row>
    <row r="133" spans="1:5" x14ac:dyDescent="0.2">
      <c r="A133" s="75" t="s">
        <v>203</v>
      </c>
      <c r="B133" s="76">
        <v>41715</v>
      </c>
      <c r="C133" s="75" t="s">
        <v>40</v>
      </c>
      <c r="D133" s="77">
        <v>258</v>
      </c>
      <c r="E133" s="75" t="s">
        <v>204</v>
      </c>
    </row>
    <row r="134" spans="1:5" x14ac:dyDescent="0.2">
      <c r="A134" s="80" t="s">
        <v>205</v>
      </c>
      <c r="B134" s="81">
        <v>41716</v>
      </c>
      <c r="C134" s="80" t="s">
        <v>86</v>
      </c>
      <c r="D134" s="82">
        <v>1066.3</v>
      </c>
      <c r="E134" s="80" t="s">
        <v>87</v>
      </c>
    </row>
    <row r="135" spans="1:5" x14ac:dyDescent="0.2">
      <c r="A135" s="75" t="s">
        <v>206</v>
      </c>
      <c r="B135" s="76">
        <v>41716</v>
      </c>
      <c r="C135" s="75" t="s">
        <v>86</v>
      </c>
      <c r="D135" s="77">
        <v>1962.5</v>
      </c>
      <c r="E135" s="75" t="s">
        <v>87</v>
      </c>
    </row>
    <row r="136" spans="1:5" x14ac:dyDescent="0.2">
      <c r="A136" s="80" t="s">
        <v>207</v>
      </c>
      <c r="B136" s="81">
        <v>41722</v>
      </c>
      <c r="C136" s="80" t="s">
        <v>208</v>
      </c>
      <c r="D136" s="82">
        <v>134.4</v>
      </c>
      <c r="E136" s="80" t="s">
        <v>209</v>
      </c>
    </row>
    <row r="137" spans="1:5" x14ac:dyDescent="0.2">
      <c r="A137" s="75" t="s">
        <v>210</v>
      </c>
      <c r="B137" s="76">
        <v>41723</v>
      </c>
      <c r="C137" s="75" t="s">
        <v>211</v>
      </c>
      <c r="D137" s="77">
        <v>6838.8</v>
      </c>
      <c r="E137" s="75" t="s">
        <v>212</v>
      </c>
    </row>
    <row r="138" spans="1:5" x14ac:dyDescent="0.2">
      <c r="A138" s="80" t="s">
        <v>213</v>
      </c>
      <c r="B138" s="81">
        <v>41723</v>
      </c>
      <c r="C138" s="80" t="s">
        <v>211</v>
      </c>
      <c r="D138" s="82">
        <v>6838.8</v>
      </c>
      <c r="E138" s="80" t="s">
        <v>212</v>
      </c>
    </row>
    <row r="139" spans="1:5" x14ac:dyDescent="0.2">
      <c r="A139" s="159" t="s">
        <v>37</v>
      </c>
      <c r="B139" s="160"/>
      <c r="C139" s="85"/>
      <c r="D139" s="79">
        <f>SUM(D129:D138)</f>
        <v>61265.390000000007</v>
      </c>
      <c r="E139" s="85"/>
    </row>
    <row r="140" spans="1:5" x14ac:dyDescent="0.2">
      <c r="A140" s="80" t="s">
        <v>214</v>
      </c>
      <c r="B140" s="81">
        <v>41732</v>
      </c>
      <c r="C140" s="80" t="s">
        <v>156</v>
      </c>
      <c r="D140" s="82">
        <v>246</v>
      </c>
      <c r="E140" s="80" t="s">
        <v>153</v>
      </c>
    </row>
    <row r="141" spans="1:5" x14ac:dyDescent="0.2">
      <c r="A141" s="75" t="s">
        <v>215</v>
      </c>
      <c r="B141" s="76">
        <v>41732</v>
      </c>
      <c r="C141" s="75" t="s">
        <v>156</v>
      </c>
      <c r="D141" s="77">
        <v>2301</v>
      </c>
      <c r="E141" s="75" t="s">
        <v>153</v>
      </c>
    </row>
    <row r="142" spans="1:5" x14ac:dyDescent="0.2">
      <c r="A142" s="80" t="s">
        <v>216</v>
      </c>
      <c r="B142" s="81">
        <v>41732</v>
      </c>
      <c r="C142" s="80" t="s">
        <v>217</v>
      </c>
      <c r="D142" s="82">
        <v>556</v>
      </c>
      <c r="E142" s="80" t="s">
        <v>218</v>
      </c>
    </row>
    <row r="143" spans="1:5" x14ac:dyDescent="0.2">
      <c r="A143" s="75" t="s">
        <v>219</v>
      </c>
      <c r="B143" s="76">
        <v>41736</v>
      </c>
      <c r="C143" s="75" t="s">
        <v>86</v>
      </c>
      <c r="D143" s="77">
        <v>266</v>
      </c>
      <c r="E143" s="75" t="s">
        <v>87</v>
      </c>
    </row>
    <row r="144" spans="1:5" x14ac:dyDescent="0.2">
      <c r="A144" s="80" t="s">
        <v>220</v>
      </c>
      <c r="B144" s="81">
        <v>41740</v>
      </c>
      <c r="C144" s="80" t="s">
        <v>137</v>
      </c>
      <c r="D144" s="82">
        <v>63483.51</v>
      </c>
      <c r="E144" s="80" t="s">
        <v>138</v>
      </c>
    </row>
    <row r="145" spans="1:5" x14ac:dyDescent="0.2">
      <c r="A145" s="80" t="s">
        <v>38</v>
      </c>
      <c r="B145" s="81">
        <v>41744</v>
      </c>
      <c r="C145" s="80" t="s">
        <v>40</v>
      </c>
      <c r="D145" s="82">
        <v>12927</v>
      </c>
      <c r="E145" s="80" t="s">
        <v>149</v>
      </c>
    </row>
    <row r="146" spans="1:5" x14ac:dyDescent="0.2">
      <c r="A146" s="75" t="s">
        <v>221</v>
      </c>
      <c r="B146" s="76">
        <v>41744</v>
      </c>
      <c r="C146" s="75" t="s">
        <v>86</v>
      </c>
      <c r="D146" s="77">
        <v>2908.8</v>
      </c>
      <c r="E146" s="75" t="s">
        <v>87</v>
      </c>
    </row>
    <row r="147" spans="1:5" x14ac:dyDescent="0.2">
      <c r="A147" s="75" t="s">
        <v>222</v>
      </c>
      <c r="B147" s="76">
        <v>41751</v>
      </c>
      <c r="C147" s="75" t="s">
        <v>223</v>
      </c>
      <c r="D147" s="77">
        <v>3085.71</v>
      </c>
      <c r="E147" s="75" t="s">
        <v>224</v>
      </c>
    </row>
    <row r="148" spans="1:5" x14ac:dyDescent="0.2">
      <c r="A148" s="80" t="s">
        <v>225</v>
      </c>
      <c r="B148" s="81">
        <v>41751</v>
      </c>
      <c r="C148" s="80" t="s">
        <v>226</v>
      </c>
      <c r="D148" s="82">
        <v>151.19999999999999</v>
      </c>
      <c r="E148" s="80" t="s">
        <v>209</v>
      </c>
    </row>
    <row r="149" spans="1:5" x14ac:dyDescent="0.2">
      <c r="A149" s="80" t="s">
        <v>227</v>
      </c>
      <c r="B149" s="81">
        <v>41758</v>
      </c>
      <c r="C149" s="80" t="s">
        <v>228</v>
      </c>
      <c r="D149" s="82">
        <v>2500</v>
      </c>
      <c r="E149" s="80" t="s">
        <v>153</v>
      </c>
    </row>
    <row r="150" spans="1:5" x14ac:dyDescent="0.2">
      <c r="A150" s="159" t="s">
        <v>44</v>
      </c>
      <c r="B150" s="160"/>
      <c r="C150" s="85"/>
      <c r="D150" s="79">
        <f>SUM(D140:D149)</f>
        <v>88425.220000000016</v>
      </c>
      <c r="E150" s="85"/>
    </row>
    <row r="151" spans="1:5" x14ac:dyDescent="0.2">
      <c r="A151" s="75" t="s">
        <v>229</v>
      </c>
      <c r="B151" s="76">
        <v>41761</v>
      </c>
      <c r="C151" s="75" t="s">
        <v>156</v>
      </c>
      <c r="D151" s="77">
        <v>603</v>
      </c>
      <c r="E151" s="75" t="s">
        <v>153</v>
      </c>
    </row>
    <row r="152" spans="1:5" x14ac:dyDescent="0.2">
      <c r="A152" s="80" t="s">
        <v>48</v>
      </c>
      <c r="B152" s="81">
        <v>41771</v>
      </c>
      <c r="C152" s="80" t="s">
        <v>86</v>
      </c>
      <c r="D152" s="82">
        <v>804</v>
      </c>
      <c r="E152" s="80" t="s">
        <v>87</v>
      </c>
    </row>
    <row r="153" spans="1:5" x14ac:dyDescent="0.2">
      <c r="A153" s="75" t="s">
        <v>51</v>
      </c>
      <c r="B153" s="76">
        <v>41773</v>
      </c>
      <c r="C153" s="75" t="s">
        <v>137</v>
      </c>
      <c r="D153" s="77">
        <v>761.1</v>
      </c>
      <c r="E153" s="75" t="s">
        <v>138</v>
      </c>
    </row>
    <row r="154" spans="1:5" x14ac:dyDescent="0.2">
      <c r="A154" s="80" t="s">
        <v>230</v>
      </c>
      <c r="B154" s="81">
        <v>41773</v>
      </c>
      <c r="C154" s="80" t="s">
        <v>86</v>
      </c>
      <c r="D154" s="82">
        <v>50.74</v>
      </c>
      <c r="E154" s="80" t="s">
        <v>87</v>
      </c>
    </row>
    <row r="155" spans="1:5" x14ac:dyDescent="0.2">
      <c r="A155" s="75" t="s">
        <v>45</v>
      </c>
      <c r="B155" s="76">
        <v>41774</v>
      </c>
      <c r="C155" s="75" t="s">
        <v>36</v>
      </c>
      <c r="D155" s="77">
        <v>71218</v>
      </c>
      <c r="E155" s="75" t="s">
        <v>231</v>
      </c>
    </row>
    <row r="156" spans="1:5" x14ac:dyDescent="0.2">
      <c r="A156" s="80" t="s">
        <v>232</v>
      </c>
      <c r="B156" s="81">
        <v>41780</v>
      </c>
      <c r="C156" s="80" t="s">
        <v>156</v>
      </c>
      <c r="D156" s="82">
        <v>774.99</v>
      </c>
      <c r="E156" s="80" t="s">
        <v>153</v>
      </c>
    </row>
    <row r="157" spans="1:5" x14ac:dyDescent="0.2">
      <c r="A157" s="80" t="s">
        <v>233</v>
      </c>
      <c r="B157" s="81">
        <v>41786</v>
      </c>
      <c r="C157" s="80" t="s">
        <v>234</v>
      </c>
      <c r="D157" s="82">
        <v>16888.5</v>
      </c>
      <c r="E157" s="80" t="s">
        <v>235</v>
      </c>
    </row>
    <row r="158" spans="1:5" x14ac:dyDescent="0.2">
      <c r="A158" s="75" t="s">
        <v>236</v>
      </c>
      <c r="B158" s="76">
        <v>41786</v>
      </c>
      <c r="C158" s="75" t="s">
        <v>237</v>
      </c>
      <c r="D158" s="77">
        <v>200</v>
      </c>
      <c r="E158" s="75" t="s">
        <v>87</v>
      </c>
    </row>
    <row r="159" spans="1:5" x14ac:dyDescent="0.2">
      <c r="A159" s="80" t="s">
        <v>238</v>
      </c>
      <c r="B159" s="81">
        <v>41789</v>
      </c>
      <c r="C159" s="80" t="s">
        <v>156</v>
      </c>
      <c r="D159" s="82">
        <v>438</v>
      </c>
      <c r="E159" s="80" t="s">
        <v>153</v>
      </c>
    </row>
    <row r="160" spans="1:5" ht="13.5" customHeight="1" thickBot="1" x14ac:dyDescent="0.25">
      <c r="A160" s="161" t="s">
        <v>54</v>
      </c>
      <c r="B160" s="162"/>
      <c r="C160" s="86"/>
      <c r="D160" s="87">
        <f>SUM(D151:D159)</f>
        <v>91738.33</v>
      </c>
      <c r="E160" s="86"/>
    </row>
    <row r="161" spans="1:5" ht="13.5" customHeight="1" thickBot="1" x14ac:dyDescent="0.25">
      <c r="A161" s="154" t="s">
        <v>239</v>
      </c>
      <c r="B161" s="155"/>
      <c r="C161" s="156"/>
      <c r="D161" s="88">
        <f>SUM(D60+D71+D77+D84+D88+D100+D105+D114+D128+D139+D150+D160)</f>
        <v>455474.54000000004</v>
      </c>
      <c r="E161" s="89"/>
    </row>
  </sheetData>
  <mergeCells count="27">
    <mergeCell ref="C1:D2"/>
    <mergeCell ref="A8:B8"/>
    <mergeCell ref="A15:B15"/>
    <mergeCell ref="A17:B17"/>
    <mergeCell ref="B34:G35"/>
    <mergeCell ref="B28:E29"/>
    <mergeCell ref="A53:B53"/>
    <mergeCell ref="A46:B46"/>
    <mergeCell ref="A48:B48"/>
    <mergeCell ref="A51:B51"/>
    <mergeCell ref="A20:B20"/>
    <mergeCell ref="A24:B24"/>
    <mergeCell ref="A43:B43"/>
    <mergeCell ref="C56:D57"/>
    <mergeCell ref="A60:B60"/>
    <mergeCell ref="A71:B71"/>
    <mergeCell ref="A105:B105"/>
    <mergeCell ref="A114:B114"/>
    <mergeCell ref="A77:B77"/>
    <mergeCell ref="A84:B84"/>
    <mergeCell ref="A88:B88"/>
    <mergeCell ref="A100:B100"/>
    <mergeCell ref="A161:C161"/>
    <mergeCell ref="A128:B128"/>
    <mergeCell ref="A139:B139"/>
    <mergeCell ref="A150:B150"/>
    <mergeCell ref="A160:B160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BOULANT</dc:creator>
  <cp:lastModifiedBy>Pierre-Antoine DEBES</cp:lastModifiedBy>
  <cp:lastPrinted>2014-03-14T10:10:15Z</cp:lastPrinted>
  <dcterms:created xsi:type="dcterms:W3CDTF">2014-03-14T09:50:27Z</dcterms:created>
  <dcterms:modified xsi:type="dcterms:W3CDTF">2014-10-14T10:45:25Z</dcterms:modified>
</cp:coreProperties>
</file>